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17"/>
  <workbookPr/>
  <xr:revisionPtr revIDLastSave="3" documentId="11_CDF2CC1EF17F6926588219F7451DFB8393FC7840" xr6:coauthVersionLast="47" xr6:coauthVersionMax="47" xr10:uidLastSave="{C00CF29F-BAD9-43FF-8C17-065CC4D00D6E}"/>
  <bookViews>
    <workbookView xWindow="0" yWindow="0" windowWidth="0" windowHeight="0" xr2:uid="{00000000-000D-0000-FFFF-FFFF00000000}"/>
  </bookViews>
  <sheets>
    <sheet name="Inputs &amp; Assumptions" sheetId="1" r:id="rId1"/>
    <sheet name="ROI Summary" sheetId="2" r:id="rId2"/>
    <sheet name="TCO Comparison" sheetId="3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3" l="1"/>
  <c r="B8" i="3"/>
  <c r="D8" i="3" s="1"/>
  <c r="C7" i="3"/>
  <c r="B7" i="3"/>
  <c r="D7" i="3" s="1"/>
  <c r="C6" i="3"/>
  <c r="B6" i="3"/>
  <c r="D6" i="3" s="1"/>
  <c r="C5" i="3"/>
  <c r="B5" i="3"/>
  <c r="D5" i="3" s="1"/>
  <c r="C4" i="3"/>
  <c r="B4" i="3"/>
  <c r="D4" i="3" s="1"/>
  <c r="C3" i="3"/>
  <c r="C9" i="3" s="1"/>
  <c r="B3" i="3"/>
  <c r="K8" i="2"/>
  <c r="J8" i="2"/>
  <c r="I8" i="2"/>
  <c r="H8" i="2"/>
  <c r="G8" i="2"/>
  <c r="F8" i="2"/>
  <c r="E8" i="2"/>
  <c r="D8" i="2"/>
  <c r="C8" i="2"/>
  <c r="B8" i="2"/>
  <c r="K7" i="2"/>
  <c r="J7" i="2"/>
  <c r="I7" i="2"/>
  <c r="H7" i="2"/>
  <c r="G7" i="2"/>
  <c r="F7" i="2"/>
  <c r="E7" i="2"/>
  <c r="D7" i="2"/>
  <c r="C7" i="2"/>
  <c r="B7" i="2"/>
  <c r="B16" i="2" s="1"/>
  <c r="K6" i="2"/>
  <c r="J6" i="2"/>
  <c r="I6" i="2"/>
  <c r="H6" i="2"/>
  <c r="G6" i="2"/>
  <c r="F6" i="2"/>
  <c r="E6" i="2"/>
  <c r="D6" i="2"/>
  <c r="C6" i="2"/>
  <c r="B6" i="2"/>
  <c r="K5" i="2"/>
  <c r="J5" i="2"/>
  <c r="I5" i="2"/>
  <c r="H5" i="2"/>
  <c r="G5" i="2"/>
  <c r="F5" i="2"/>
  <c r="E5" i="2"/>
  <c r="D5" i="2"/>
  <c r="C5" i="2"/>
  <c r="B5" i="2"/>
  <c r="B15" i="2" s="1"/>
  <c r="K4" i="2"/>
  <c r="K9" i="2" s="1"/>
  <c r="J4" i="2"/>
  <c r="J9" i="2" s="1"/>
  <c r="I4" i="2"/>
  <c r="I9" i="2" s="1"/>
  <c r="H4" i="2"/>
  <c r="H9" i="2" s="1"/>
  <c r="G4" i="2"/>
  <c r="G9" i="2" s="1"/>
  <c r="F4" i="2"/>
  <c r="F9" i="2" s="1"/>
  <c r="E4" i="2"/>
  <c r="E9" i="2" s="1"/>
  <c r="D4" i="2"/>
  <c r="D9" i="2" s="1"/>
  <c r="C4" i="2"/>
  <c r="C9" i="2" s="1"/>
  <c r="B4" i="2"/>
  <c r="B14" i="2" l="1"/>
  <c r="B9" i="2"/>
  <c r="B10" i="2" s="1"/>
  <c r="C10" i="2" s="1"/>
  <c r="D10" i="2" s="1"/>
  <c r="E10" i="2" s="1"/>
  <c r="F10" i="2" s="1"/>
  <c r="G10" i="2" s="1"/>
  <c r="H10" i="2" s="1"/>
  <c r="I10" i="2" s="1"/>
  <c r="J10" i="2" s="1"/>
  <c r="K10" i="2" s="1"/>
  <c r="B9" i="3"/>
  <c r="D9" i="3" s="1"/>
  <c r="D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tc={49CF2352-8D83-4682-80A0-1EC30165D43A}</author>
  </authors>
  <commentList>
    <comment ref="C8" authorId="0" shapeId="0" xr:uid="{49CF2352-8D83-4682-80A0-1EC30165D43A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Showing an error, just clarifying </t>
      </text>
    </comment>
  </commentList>
</comments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<sst xmlns="http://schemas.openxmlformats.org/spreadsheetml/2006/main" count="149" uniqueCount="128">
  <si>
    <t>IBRS ERP Value ROI Calculator — Inputs &amp; Assumptions</t>
  </si>
  <si>
    <t>Enter all yellow cells. All other sheets calculate automatically. Values are indicative — replace with your council's actual data.</t>
  </si>
  <si>
    <t>Council Details</t>
  </si>
  <si>
    <t>Council Name</t>
  </si>
  <si>
    <t>Your Council</t>
  </si>
  <si>
    <t>Population</t>
  </si>
  <si>
    <t>Used for community value calculations</t>
  </si>
  <si>
    <t>residents</t>
  </si>
  <si>
    <t>Total FTE</t>
  </si>
  <si>
    <t>Full-time equivalent staff</t>
  </si>
  <si>
    <t>FTE</t>
  </si>
  <si>
    <t>Average staff cost (salary + on-costs)</t>
  </si>
  <si>
    <t>Including superannuation, leave loading</t>
  </si>
  <si>
    <t>$</t>
  </si>
  <si>
    <t>Assessment Year</t>
  </si>
  <si>
    <t>Start year of the model</t>
  </si>
  <si>
    <t>YYYY</t>
  </si>
  <si>
    <t>ERP Investment Costs</t>
  </si>
  <si>
    <t>Software licensing / subscription (Year 1)</t>
  </si>
  <si>
    <t>Annual SaaS subscription</t>
  </si>
  <si>
    <t>Implementation services (total program)</t>
  </si>
  <si>
    <t>Implementation partner fees over program</t>
  </si>
  <si>
    <t>Internal resource costs (FTE time)</t>
  </si>
  <si>
    <t>Estimate: staff time on program at cost</t>
  </si>
  <si>
    <t>Change management and training</t>
  </si>
  <si>
    <t>Internal and external change management costs</t>
  </si>
  <si>
    <t>Independent QA and gateway reviews</t>
  </si>
  <si>
    <t>Third-party quality assurance at major milestones</t>
  </si>
  <si>
    <t>Contingency (% of above)</t>
  </si>
  <si>
    <t>Recommended: 15% for LG ERP programs</t>
  </si>
  <si>
    <t>%</t>
  </si>
  <si>
    <t>Legacy Environment Costs (Current Annual)</t>
  </si>
  <si>
    <t>ICT staff supporting legacy systems (FTE cost)</t>
  </si>
  <si>
    <t>Annual FTE cost for legacy system support</t>
  </si>
  <si>
    <t>Legacy infrastructure and licensing (annual)</t>
  </si>
  <si>
    <t>Servers, maintenance, legacy software licensing</t>
  </si>
  <si>
    <t>Integration and middleware costs (annual)</t>
  </si>
  <si>
    <t>Annual cost of integrations to legacy platform</t>
  </si>
  <si>
    <t>Security and compliance overhead (annual)</t>
  </si>
  <si>
    <t>Cyber, audit, and compliance costs attributable to legacy</t>
  </si>
  <si>
    <t>Hard Benefit Assumptions (Financial &amp; Operational)</t>
  </si>
  <si>
    <t>ICT BAU cost reduction (annual, from Year 2)</t>
  </si>
  <si>
    <t>Expected reduction in ICT operating costs</t>
  </si>
  <si>
    <t>Legacy applications to be decommissioned</t>
  </si>
  <si>
    <t>Number of legacy systems replaced by ERP</t>
  </si>
  <si>
    <t>apps</t>
  </si>
  <si>
    <t>Average annual cost per legacy app</t>
  </si>
  <si>
    <t>Licensing + support per decommissioned app</t>
  </si>
  <si>
    <t>FTE reallocation from manual processes</t>
  </si>
  <si>
    <t>Full-time equivalent staff freed from manual tasks</t>
  </si>
  <si>
    <t>Process cycle-time improvements (% reduction)</t>
  </si>
  <si>
    <t>Average reduction across key tracked processes</t>
  </si>
  <si>
    <t>Infrastructure / data centre saving (Year 1)</t>
  </si>
  <si>
    <t>One-time saving from data centre closure or reduction</t>
  </si>
  <si>
    <t>Soft Benefit Assumptions (Customer, Technology, Risk, Capability)</t>
  </si>
  <si>
    <t>Call centre volume reduction (%)</t>
  </si>
  <si>
    <t>Expected reduction in routine contact centre calls</t>
  </si>
  <si>
    <t>Average cost per contact centre call ($)</t>
  </si>
  <si>
    <t>Fully loaded cost per call (staff + overhead)</t>
  </si>
  <si>
    <t>Annual contact centre call volume (current)</t>
  </si>
  <si>
    <t>Total inbound calls per year</t>
  </si>
  <si>
    <t>calls</t>
  </si>
  <si>
    <t>Reduction in ERP-related audit findings (%)</t>
  </si>
  <si>
    <t>Expected reduction in audit findings attributable to ERP</t>
  </si>
  <si>
    <t>Community time saved (annual hours)</t>
  </si>
  <si>
    <t>Hours returned to community from digital services</t>
  </si>
  <si>
    <t>hours</t>
  </si>
  <si>
    <t>Proxy value per community hour saved ($)</t>
  </si>
  <si>
    <t>Proxy: national average hourly wage</t>
  </si>
  <si>
    <t>Model Parameters</t>
  </si>
  <si>
    <t>Discount rate (NPV)</t>
  </si>
  <si>
    <t>OBPR recommended rate for Australian government (7%)</t>
  </si>
  <si>
    <t>Model horizon (years)</t>
  </si>
  <si>
    <t>Standard: 10 years for LG ERP TCO comparison</t>
  </si>
  <si>
    <t>years</t>
  </si>
  <si>
    <t>Benefit ramp-up period (years)</t>
  </si>
  <si>
    <t>Years to reach full benefit realisation</t>
  </si>
  <si>
    <t>Annual SaaS subscription growth rate</t>
  </si>
  <si>
    <t>Expected annual increase in subscription costs</t>
  </si>
  <si>
    <t>ERP Value ROI Calculator — 10-Year Summary</t>
  </si>
  <si>
    <t>Category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</si>
  <si>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</si>
  <si>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</si>
  <si>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</si>
  <si>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</si>
  <si>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</si>
  <si>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</si>
  <si>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</si>
  <si>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</si>
  <si>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</si>
  <si>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</si>
  <si>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Total Investment Cost</t>
  </si>
  <si>
    <t>Hard Benefits — Financial</t>
  </si>
  <si>
    <t>Hard Benefits — Operational (FTE)</t>
  </si>
  <si>
    <t>Soft Benefits — Customer</t>
  </si>
  <si>
    <t>Soft Benefits — Community Time</t>
  </si>
  <si>
    <t>NET BENEFIT (per year)</t>
  </si>
  <si>
    <t>CUMULATIVE NET BENEFIT</t>
  </si>
  <si>
    <t>Key Metrics</t>
  </si>
  <si>
    <t>10-Year Total Investment</t>
  </si>
  <si>
    <t>10-Year Total Hard Benefits</t>
  </si>
  <si>
    <t>10-Year Total Soft Benefits (proxy)</t>
  </si>
  <si>
    <t>Estimated Payback Period</t>
  </si>
  <si>
    <t>Year 3-4 (see cumulative row above)</t>
  </si>
  <si>
    <t>IBRS LG TCO Benchmark Saving</t>
  </si>
  <si>
    <t>8.5% - 13.3% over 10 years</t>
  </si>
  <si>
    <t>Note: Benefits in Years 1-2 are modelled at 30% and 70% of full-run rate respectively to reflect the investment hump and benefit ramp-up period. Adjust the ramp-up factor in the Inputs sheet. Soft benefits are proxy valuations — clearly label these as estimates when presenting to the board.</t>
  </si>
  <si>
    <t>10-Year Total Cost of Ownership Comparison</t>
  </si>
  <si>
    <t>Cost Category</t>
  </si>
  <si>
    <t>Legacy (continue)</t>
  </si>
  <si>
    <t>New SaaS ERP</t>
  </si>
  <si>
    <t>Saving</t>
  </si>
  <si>
    <t>Notes</t>
  </si>
  <si>
    <t>Annual software licensing / subscription</t>
  </si>
  <si>
    <t>Legacy: perpetual licensing + annual maintenance x10 years</t>
  </si>
  <si>
    <t>ICT staff (infrastructure and support)</t>
  </si>
  <si>
    <t>Assumes 50% ICT staff reduction through SaaS migration and automation</t>
  </si>
  <si>
    <t>Infrastructure and hardware (annualised)</t>
  </si>
  <si>
    <t>Eliminated with SaaS — included in subscription</t>
  </si>
  <si>
    <t>Integration and middleware</t>
  </si>
  <si>
    <t>SaaS reduces integration complexity by ~60%</t>
  </si>
  <si>
    <t>Security and compliance overhead</t>
  </si>
  <si>
    <t>SaaS shifts security responsibility to vendor for core platform</t>
  </si>
  <si>
    <t>Implementation program (one-off)</t>
  </si>
  <si>
    <t>One-off investment; no equivalent for status quo</t>
  </si>
  <si>
    <t>TOTAL 10-YEAR TCO</t>
  </si>
  <si>
    <t>Total 10-year saving by migrating to SaaS ERP</t>
  </si>
  <si>
    <t>IBRS Benchmark: 8.5% to 13.3% TCO saving over 10 years for Australian local governments migrating from fragmented legacy to unified SaaS ERP.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</si>
</sst>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11">
    <font>
      <sz val="11"/>
      <color theme="1"/>
      <name val="Calibri"/>
      <family val="2"/>
      <scheme val="minor"/>
    </font>
    <font>
      <b/>
      <sz val="14"/>
      <color rgb="FFFFFFFF"/>
      <name val="Calibri"/>
    </font>
    <font>
      <sz val="10"/>
      <color rgb="FF000000"/>
      <name val="Calibri"/>
    </font>
    <font>
      <b/>
      <sz val="11"/>
      <color rgb="FFFFFFFF"/>
      <name val="Calibri"/>
    </font>
    <font>
      <b/>
      <sz val="10"/>
      <color rgb="FF000000"/>
      <name val="Calibri"/>
    </font>
    <font>
      <b/>
      <sz val="11"/>
      <color rgb="FF000000"/>
      <name val="Calibri"/>
    </font>
    <font>
      <sz val="9"/>
      <color rgb="FF000000"/>
      <name val="Calibri"/>
    </font>
    <font>
      <b/>
      <sz val="10"/>
      <color rgb="FFFFFFFF"/>
      <name val="Calibri"/>
    </font>
    <font>
      <b/>
      <sz val="12"/>
      <color rgb="FFFFFFFF"/>
      <name val="Calibri"/>
    </font>
    <font>
      <sz val="9"/>
      <color rgb="FF666666"/>
      <name val="Calibri"/>
    </font>
    <font>
      <b/>
      <sz val="11"/>
      <color rgb="FF27AE6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1B3A5C"/>
      </patternFill>
    </fill>
    <fill>
      <patternFill patternType="solid">
        <fgColor rgb="FFE8EEF4"/>
      </patternFill>
    </fill>
    <fill>
      <patternFill patternType="solid">
        <fgColor rgb="FFFFFFFF"/>
      </patternFill>
    </fill>
    <fill>
      <patternFill patternType="solid">
        <fgColor rgb="FFFFF9C4"/>
      </patternFill>
    </fill>
    <fill>
      <patternFill patternType="solid">
        <fgColor rgb="FFF7F9FB"/>
      </patternFill>
    </fill>
    <fill>
      <patternFill patternType="solid">
        <fgColor rgb="FFFADBD8"/>
      </patternFill>
    </fill>
    <fill>
      <patternFill patternType="solid">
        <fgColor rgb="FFD5F5E3"/>
      </patternFill>
    </fill>
    <fill>
      <patternFill patternType="solid">
        <fgColor rgb="FFFEF9E7"/>
      </patternFill>
    </fill>
    <fill>
      <patternFill patternType="solid">
        <fgColor rgb="FFD4A843"/>
      </patternFill>
    </fill>
  </fills>
  <borders count="4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4" borderId="1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right" vertical="center" wrapText="1"/>
    </xf>
    <xf numFmtId="0" fontId="2" fillId="4" borderId="1" xfId="0" applyFont="1" applyFill="1" applyBorder="1"/>
    <xf numFmtId="0" fontId="6" fillId="4" borderId="1" xfId="0" applyFont="1" applyFill="1" applyBorder="1" applyAlignment="1">
      <alignment horizontal="left" vertical="top" wrapText="1"/>
    </xf>
    <xf numFmtId="0" fontId="4" fillId="6" borderId="1" xfId="0" applyFont="1" applyFill="1" applyBorder="1" applyAlignment="1">
      <alignment horizontal="left" vertical="top" wrapText="1"/>
    </xf>
    <xf numFmtId="0" fontId="2" fillId="6" borderId="1" xfId="0" applyFont="1" applyFill="1" applyBorder="1"/>
    <xf numFmtId="0" fontId="6" fillId="6" borderId="1" xfId="0" applyFont="1" applyFill="1" applyBorder="1" applyAlignment="1">
      <alignment horizontal="left" vertical="top" wrapText="1"/>
    </xf>
    <xf numFmtId="0" fontId="7" fillId="2" borderId="1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4" fillId="7" borderId="1" xfId="0" applyFont="1" applyFill="1" applyBorder="1"/>
    <xf numFmtId="164" fontId="2" fillId="7" borderId="1" xfId="0" applyNumberFormat="1" applyFont="1" applyFill="1" applyBorder="1" applyAlignment="1">
      <alignment horizontal="right" vertical="center" wrapText="1"/>
    </xf>
    <xf numFmtId="0" fontId="4" fillId="8" borderId="1" xfId="0" applyFont="1" applyFill="1" applyBorder="1"/>
    <xf numFmtId="164" fontId="2" fillId="8" borderId="1" xfId="0" applyNumberFormat="1" applyFont="1" applyFill="1" applyBorder="1" applyAlignment="1">
      <alignment horizontal="right" vertical="center" wrapText="1"/>
    </xf>
    <xf numFmtId="0" fontId="4" fillId="9" borderId="1" xfId="0" applyFont="1" applyFill="1" applyBorder="1"/>
    <xf numFmtId="164" fontId="2" fillId="9" borderId="1" xfId="0" applyNumberFormat="1" applyFont="1" applyFill="1" applyBorder="1" applyAlignment="1">
      <alignment horizontal="right" vertical="center" wrapText="1"/>
    </xf>
    <xf numFmtId="0" fontId="3" fillId="2" borderId="1" xfId="0" applyFont="1" applyFill="1" applyBorder="1"/>
    <xf numFmtId="164" fontId="3" fillId="2" borderId="1" xfId="0" applyNumberFormat="1" applyFont="1" applyFill="1" applyBorder="1" applyAlignment="1">
      <alignment horizontal="right" vertical="center" wrapText="1"/>
    </xf>
    <xf numFmtId="0" fontId="4" fillId="10" borderId="1" xfId="0" applyFont="1" applyFill="1" applyBorder="1"/>
    <xf numFmtId="164" fontId="4" fillId="10" borderId="1" xfId="0" applyNumberFormat="1" applyFont="1" applyFill="1" applyBorder="1" applyAlignment="1">
      <alignment horizontal="right" vertical="center" wrapText="1"/>
    </xf>
    <xf numFmtId="0" fontId="4" fillId="4" borderId="1" xfId="0" applyFont="1" applyFill="1" applyBorder="1"/>
    <xf numFmtId="164" fontId="2" fillId="4" borderId="1" xfId="0" applyNumberFormat="1" applyFont="1" applyFill="1" applyBorder="1"/>
    <xf numFmtId="0" fontId="4" fillId="6" borderId="1" xfId="0" applyFont="1" applyFill="1" applyBorder="1"/>
    <xf numFmtId="164" fontId="2" fillId="6" borderId="1" xfId="0" applyNumberFormat="1" applyFont="1" applyFill="1" applyBorder="1"/>
    <xf numFmtId="164" fontId="4" fillId="8" borderId="1" xfId="0" applyNumberFormat="1" applyFont="1" applyFill="1" applyBorder="1"/>
    <xf numFmtId="164" fontId="3" fillId="2" borderId="1" xfId="0" applyNumberFormat="1" applyFont="1" applyFill="1" applyBorder="1"/>
    <xf numFmtId="164" fontId="10" fillId="2" borderId="1" xfId="0" applyNumberFormat="1" applyFont="1" applyFill="1" applyBorder="1"/>
    <xf numFmtId="0" fontId="1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left" vertical="top" wrapText="1"/>
    </xf>
    <xf numFmtId="0" fontId="9" fillId="3" borderId="0" xfId="0" applyFont="1" applyFill="1" applyAlignment="1">
      <alignment horizontal="left" vertical="top" wrapText="1"/>
    </xf>
    <xf numFmtId="0" fontId="0" fillId="0" borderId="0" xfId="0" applyAlignment="1"/>
    <xf numFmtId="0" fontId="8" fillId="2" borderId="0" xfId="0" applyFont="1" applyFill="1" applyAlignment="1"/>
    <xf numFmtId="164" fontId="2" fillId="4" borderId="1" xfId="0" applyNumberFormat="1" applyFont="1" applyFill="1" applyBorder="1" applyAlignment="1"/>
    <xf numFmtId="0" fontId="0" fillId="0" borderId="2" xfId="0" applyBorder="1" applyAlignment="1"/>
    <xf numFmtId="0" fontId="0" fillId="0" borderId="3" xfId="0" applyBorder="1" applyAlignment="1"/>
    <xf numFmtId="164" fontId="2" fillId="6" borderId="1" xfId="0" applyNumberFormat="1" applyFont="1" applyFill="1" applyBorder="1" applyAlignment="1"/>
    <xf numFmtId="0" fontId="2" fillId="6" borderId="1" xfId="0" applyFont="1" applyFill="1" applyBorder="1" applyAlignment="1"/>
    <xf numFmtId="0" fontId="2" fillId="4" borderId="1" xfId="0" applyFont="1" applyFill="1" applyBorder="1" applyAlignment="1"/>
    <xf numFmtId="0" fontId="4" fillId="3" borderId="0" xfId="0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eetMetadata" Target="metadata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microsoft.com/office/2017/10/relationships/person" Target="persons/person.xml"/><Relationship Id="rId17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microsoft.com/office/2017/06/relationships/rdRichValueTypes" Target="richData/rdRichValueTypes.xml"/><Relationship Id="rId5" Type="http://schemas.openxmlformats.org/officeDocument/2006/relationships/theme" Target="theme/theme1.xml"/><Relationship Id="rId15" Type="http://schemas.openxmlformats.org/officeDocument/2006/relationships/customXml" Target="../customXml/item2.xml"/><Relationship Id="rId10" Type="http://schemas.microsoft.com/office/2017/06/relationships/rdRichValueStructure" Target="richData/rdrichvaluestructure.xml"/><Relationship Id="rId4" Type="http://schemas.openxmlformats.org/officeDocument/2006/relationships/externalLink" Target="externalLinks/externalLink1.xml"/><Relationship Id="rId9" Type="http://schemas.microsoft.com/office/2017/06/relationships/rdRichValue" Target="richData/rdrichvalue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microsoft.com/office/2019/04/relationships/externalLinkLongPath" Target="Inputs%20&amp;%20Assignments?4201AC99" TargetMode="External"/><Relationship Id="rId1" Type="http://schemas.openxmlformats.org/officeDocument/2006/relationships/externalLinkPath" Target="file:///\\4201AC99\Inputs%20&amp;%20Assignment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puts &amp; Assignments"/>
    </sheetNames>
    <sheetDataSet>
      <sheetData sheetId="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William Jolly" id="{CCE05A81-8DF9-4CCC-92C8-E5FA6F59B865}" userId="S::william.jolly@technology1.com::c1a00093-bec1-4b0f-ae82-9539f9535e60" providerId="AD"/>
</personList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10</v>
    <v>2</v>
  </rv>
  <rv s="1">
    <v>10</v>
    <v>1</v>
  </rv>
</rvData>
</file>

<file path=xl/richData/rdrichvaluestructure.xml><?xml version="1.0" encoding="utf-8"?>
<rvStructures xmlns="http://schemas.microsoft.com/office/spreadsheetml/2017/richdata" count="2">
  <s t="_error">
    <k n="errorType" t="i"/>
    <k n="subType" t="i"/>
  </s>
  <s t="_error">
    <k n="errorType" t="i"/>
    <k n="propagated" t="b"/>
  </s>
</rvStructur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8" dT="2026-05-26T00:25:15.17" personId="{CCE05A81-8DF9-4CCC-92C8-E5FA6F59B865}" id="{49CF2352-8D83-4682-80A0-1EC30165D43A}">
    <text xml:space="preserve">Showing an error, just clarifying </text>
  </threadedComment>
</ThreadedComment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4"/>
  <sheetViews>
    <sheetView showGridLines="0" tabSelected="1" workbookViewId="0">
      <selection activeCell="D7" sqref="D7"/>
    </sheetView>
  </sheetViews>
  <sheetFormatPr defaultRowHeight="15"/>
  <cols>
    <col min="1" max="1" width="35" customWidth="1"/>
    <col min="2" max="2" width="18" customWidth="1"/>
    <col min="3" max="3" width="10" customWidth="1"/>
    <col min="4" max="4" width="50" customWidth="1"/>
  </cols>
  <sheetData>
    <row r="1" spans="1:4" ht="30" customHeight="1">
      <c r="A1" s="27" t="s">
        <v>0</v>
      </c>
      <c r="B1" s="31"/>
      <c r="C1" s="31"/>
      <c r="D1" s="31"/>
    </row>
    <row r="2" spans="1:4" ht="24" customHeight="1">
      <c r="A2" s="29" t="s">
        <v>1</v>
      </c>
      <c r="B2" s="31"/>
      <c r="C2" s="31"/>
      <c r="D2" s="31"/>
    </row>
    <row r="3" spans="1:4" ht="20.100000000000001" customHeight="1">
      <c r="A3" s="28" t="s">
        <v>2</v>
      </c>
      <c r="B3" s="31"/>
      <c r="C3" s="31"/>
      <c r="D3" s="31"/>
    </row>
    <row r="4" spans="1:4" ht="18" customHeight="1">
      <c r="A4" s="1" t="s">
        <v>3</v>
      </c>
      <c r="B4" s="2" t="s">
        <v>4</v>
      </c>
      <c r="C4" s="3"/>
      <c r="D4" s="4"/>
    </row>
    <row r="5" spans="1:4" ht="18" customHeight="1">
      <c r="A5" s="5" t="s">
        <v>5</v>
      </c>
      <c r="B5" s="2">
        <v>85000</v>
      </c>
      <c r="C5" s="6" t="s">
        <v>6</v>
      </c>
      <c r="D5" s="7" t="s">
        <v>7</v>
      </c>
    </row>
    <row r="6" spans="1:4" ht="18" customHeight="1">
      <c r="A6" s="1" t="s">
        <v>8</v>
      </c>
      <c r="B6" s="2">
        <v>600</v>
      </c>
      <c r="C6" s="3" t="s">
        <v>9</v>
      </c>
      <c r="D6" s="4" t="s">
        <v>10</v>
      </c>
    </row>
    <row r="7" spans="1:4" ht="18" customHeight="1">
      <c r="A7" s="5" t="s">
        <v>11</v>
      </c>
      <c r="B7" s="2">
        <v>95000</v>
      </c>
      <c r="C7" s="6" t="s">
        <v>12</v>
      </c>
      <c r="D7" s="7" t="s">
        <v>13</v>
      </c>
    </row>
    <row r="8" spans="1:4" ht="18" customHeight="1">
      <c r="A8" s="1" t="s">
        <v>14</v>
      </c>
      <c r="B8" s="2">
        <v>2025</v>
      </c>
      <c r="C8" s="3" t="s">
        <v>15</v>
      </c>
      <c r="D8" s="4" t="s">
        <v>16</v>
      </c>
    </row>
    <row r="9" spans="1:4" ht="8.1" customHeight="1"/>
    <row r="10" spans="1:4" ht="20.100000000000001" customHeight="1">
      <c r="A10" s="28" t="s">
        <v>17</v>
      </c>
      <c r="B10" s="31"/>
      <c r="C10" s="31"/>
      <c r="D10" s="31"/>
    </row>
    <row r="11" spans="1:4" ht="18" customHeight="1">
      <c r="A11" s="1" t="s">
        <v>18</v>
      </c>
      <c r="B11" s="2">
        <v>1200000</v>
      </c>
      <c r="C11" s="3" t="s">
        <v>19</v>
      </c>
      <c r="D11" s="4" t="s">
        <v>13</v>
      </c>
    </row>
    <row r="12" spans="1:4" ht="18" customHeight="1">
      <c r="A12" s="5" t="s">
        <v>20</v>
      </c>
      <c r="B12" s="2">
        <v>2800000</v>
      </c>
      <c r="C12" s="6" t="s">
        <v>21</v>
      </c>
      <c r="D12" s="7" t="s">
        <v>13</v>
      </c>
    </row>
    <row r="13" spans="1:4" ht="18" customHeight="1">
      <c r="A13" s="1" t="s">
        <v>22</v>
      </c>
      <c r="B13" s="2">
        <v>850000</v>
      </c>
      <c r="C13" s="3" t="s">
        <v>23</v>
      </c>
      <c r="D13" s="4" t="s">
        <v>13</v>
      </c>
    </row>
    <row r="14" spans="1:4" ht="18" customHeight="1">
      <c r="A14" s="5" t="s">
        <v>24</v>
      </c>
      <c r="B14" s="2">
        <v>300000</v>
      </c>
      <c r="C14" s="6" t="s">
        <v>25</v>
      </c>
      <c r="D14" s="7" t="s">
        <v>13</v>
      </c>
    </row>
    <row r="15" spans="1:4" ht="18" customHeight="1">
      <c r="A15" s="1" t="s">
        <v>26</v>
      </c>
      <c r="B15" s="2">
        <v>120000</v>
      </c>
      <c r="C15" s="3" t="s">
        <v>27</v>
      </c>
      <c r="D15" s="4" t="s">
        <v>13</v>
      </c>
    </row>
    <row r="16" spans="1:4" ht="18" customHeight="1">
      <c r="A16" s="5" t="s">
        <v>28</v>
      </c>
      <c r="B16" s="2">
        <v>0.15</v>
      </c>
      <c r="C16" s="6" t="s">
        <v>29</v>
      </c>
      <c r="D16" s="7" t="s">
        <v>30</v>
      </c>
    </row>
    <row r="17" spans="1:4" ht="8.1" customHeight="1"/>
    <row r="18" spans="1:4" ht="20.100000000000001" customHeight="1">
      <c r="A18" s="28" t="s">
        <v>31</v>
      </c>
      <c r="B18" s="31"/>
      <c r="C18" s="31"/>
      <c r="D18" s="31"/>
    </row>
    <row r="19" spans="1:4" ht="18" customHeight="1">
      <c r="A19" s="1" t="s">
        <v>32</v>
      </c>
      <c r="B19" s="2">
        <v>420000</v>
      </c>
      <c r="C19" s="3" t="s">
        <v>33</v>
      </c>
      <c r="D19" s="4" t="s">
        <v>13</v>
      </c>
    </row>
    <row r="20" spans="1:4" ht="18" customHeight="1">
      <c r="A20" s="5" t="s">
        <v>34</v>
      </c>
      <c r="B20" s="2">
        <v>280000</v>
      </c>
      <c r="C20" s="6" t="s">
        <v>35</v>
      </c>
      <c r="D20" s="7" t="s">
        <v>13</v>
      </c>
    </row>
    <row r="21" spans="1:4" ht="18" customHeight="1">
      <c r="A21" s="1" t="s">
        <v>36</v>
      </c>
      <c r="B21" s="2">
        <v>85000</v>
      </c>
      <c r="C21" s="3" t="s">
        <v>37</v>
      </c>
      <c r="D21" s="4" t="s">
        <v>13</v>
      </c>
    </row>
    <row r="22" spans="1:4" ht="18" customHeight="1">
      <c r="A22" s="5" t="s">
        <v>38</v>
      </c>
      <c r="B22" s="2">
        <v>65000</v>
      </c>
      <c r="C22" s="6" t="s">
        <v>39</v>
      </c>
      <c r="D22" s="7" t="s">
        <v>13</v>
      </c>
    </row>
    <row r="23" spans="1:4" ht="8.1" customHeight="1"/>
    <row r="24" spans="1:4" ht="20.100000000000001" customHeight="1">
      <c r="A24" s="28" t="s">
        <v>40</v>
      </c>
      <c r="B24" s="31"/>
      <c r="C24" s="31"/>
      <c r="D24" s="31"/>
    </row>
    <row r="25" spans="1:4" ht="18" customHeight="1">
      <c r="A25" s="1" t="s">
        <v>41</v>
      </c>
      <c r="B25" s="2">
        <v>700000</v>
      </c>
      <c r="C25" s="3" t="s">
        <v>42</v>
      </c>
      <c r="D25" s="4" t="s">
        <v>13</v>
      </c>
    </row>
    <row r="26" spans="1:4" ht="18" customHeight="1">
      <c r="A26" s="5" t="s">
        <v>43</v>
      </c>
      <c r="B26" s="2">
        <v>6</v>
      </c>
      <c r="C26" s="6" t="s">
        <v>44</v>
      </c>
      <c r="D26" s="7" t="s">
        <v>45</v>
      </c>
    </row>
    <row r="27" spans="1:4" ht="18" customHeight="1">
      <c r="A27" s="1" t="s">
        <v>46</v>
      </c>
      <c r="B27" s="2">
        <v>45000</v>
      </c>
      <c r="C27" s="3" t="s">
        <v>47</v>
      </c>
      <c r="D27" s="4" t="s">
        <v>13</v>
      </c>
    </row>
    <row r="28" spans="1:4" ht="18" customHeight="1">
      <c r="A28" s="5" t="s">
        <v>48</v>
      </c>
      <c r="B28" s="2">
        <v>3.5</v>
      </c>
      <c r="C28" s="6" t="s">
        <v>49</v>
      </c>
      <c r="D28" s="7" t="s">
        <v>10</v>
      </c>
    </row>
    <row r="29" spans="1:4" ht="18" customHeight="1">
      <c r="A29" s="1" t="s">
        <v>50</v>
      </c>
      <c r="B29" s="2">
        <v>0.25</v>
      </c>
      <c r="C29" s="3" t="s">
        <v>51</v>
      </c>
      <c r="D29" s="4" t="s">
        <v>30</v>
      </c>
    </row>
    <row r="30" spans="1:4" ht="18" customHeight="1">
      <c r="A30" s="5" t="s">
        <v>52</v>
      </c>
      <c r="B30" s="2">
        <v>400000</v>
      </c>
      <c r="C30" s="6" t="s">
        <v>53</v>
      </c>
      <c r="D30" s="7" t="s">
        <v>13</v>
      </c>
    </row>
    <row r="31" spans="1:4" ht="8.1" customHeight="1"/>
    <row r="32" spans="1:4" ht="20.100000000000001" customHeight="1">
      <c r="A32" s="28" t="s">
        <v>54</v>
      </c>
      <c r="B32" s="31"/>
      <c r="C32" s="31"/>
      <c r="D32" s="31"/>
    </row>
    <row r="33" spans="1:4" ht="18" customHeight="1">
      <c r="A33" s="1" t="s">
        <v>55</v>
      </c>
      <c r="B33" s="2">
        <v>0.2</v>
      </c>
      <c r="C33" s="3" t="s">
        <v>56</v>
      </c>
      <c r="D33" s="4" t="s">
        <v>30</v>
      </c>
    </row>
    <row r="34" spans="1:4" ht="18" customHeight="1">
      <c r="A34" s="5" t="s">
        <v>57</v>
      </c>
      <c r="B34" s="2">
        <v>18</v>
      </c>
      <c r="C34" s="6" t="s">
        <v>58</v>
      </c>
      <c r="D34" s="7" t="s">
        <v>13</v>
      </c>
    </row>
    <row r="35" spans="1:4" ht="18" customHeight="1">
      <c r="A35" s="1" t="s">
        <v>59</v>
      </c>
      <c r="B35" s="2">
        <v>95000</v>
      </c>
      <c r="C35" s="3" t="s">
        <v>60</v>
      </c>
      <c r="D35" s="4" t="s">
        <v>61</v>
      </c>
    </row>
    <row r="36" spans="1:4" ht="18" customHeight="1">
      <c r="A36" s="5" t="s">
        <v>62</v>
      </c>
      <c r="B36" s="2">
        <v>0.6</v>
      </c>
      <c r="C36" s="6" t="s">
        <v>63</v>
      </c>
      <c r="D36" s="7" t="s">
        <v>30</v>
      </c>
    </row>
    <row r="37" spans="1:4" ht="18" customHeight="1">
      <c r="A37" s="1" t="s">
        <v>64</v>
      </c>
      <c r="B37" s="2">
        <v>42000</v>
      </c>
      <c r="C37" s="3" t="s">
        <v>65</v>
      </c>
      <c r="D37" s="4" t="s">
        <v>66</v>
      </c>
    </row>
    <row r="38" spans="1:4" ht="18" customHeight="1">
      <c r="A38" s="5" t="s">
        <v>67</v>
      </c>
      <c r="B38" s="2">
        <v>30</v>
      </c>
      <c r="C38" s="6" t="s">
        <v>68</v>
      </c>
      <c r="D38" s="7" t="s">
        <v>13</v>
      </c>
    </row>
    <row r="39" spans="1:4" ht="8.1" customHeight="1"/>
    <row r="40" spans="1:4" ht="20.100000000000001" customHeight="1">
      <c r="A40" s="28" t="s">
        <v>69</v>
      </c>
      <c r="B40" s="31"/>
      <c r="C40" s="31"/>
      <c r="D40" s="31"/>
    </row>
    <row r="41" spans="1:4" ht="18" customHeight="1">
      <c r="A41" s="1" t="s">
        <v>70</v>
      </c>
      <c r="B41" s="2">
        <v>7.0000000000000007E-2</v>
      </c>
      <c r="C41" s="3" t="s">
        <v>71</v>
      </c>
      <c r="D41" s="4" t="s">
        <v>30</v>
      </c>
    </row>
    <row r="42" spans="1:4" ht="18" customHeight="1">
      <c r="A42" s="5" t="s">
        <v>72</v>
      </c>
      <c r="B42" s="2">
        <v>10</v>
      </c>
      <c r="C42" s="6" t="s">
        <v>73</v>
      </c>
      <c r="D42" s="7" t="s">
        <v>74</v>
      </c>
    </row>
    <row r="43" spans="1:4" ht="18" customHeight="1">
      <c r="A43" s="1" t="s">
        <v>75</v>
      </c>
      <c r="B43" s="2">
        <v>2</v>
      </c>
      <c r="C43" s="3" t="s">
        <v>76</v>
      </c>
      <c r="D43" s="4" t="s">
        <v>74</v>
      </c>
    </row>
    <row r="44" spans="1:4" ht="18" customHeight="1">
      <c r="A44" s="5" t="s">
        <v>77</v>
      </c>
      <c r="B44" s="2">
        <v>0.03</v>
      </c>
      <c r="C44" s="6" t="s">
        <v>78</v>
      </c>
      <c r="D44" s="7" t="s">
        <v>30</v>
      </c>
    </row>
  </sheetData>
  <mergeCells count="8">
    <mergeCell ref="A1:D1"/>
    <mergeCell ref="A40:D40"/>
    <mergeCell ref="A18:D18"/>
    <mergeCell ref="A3:D3"/>
    <mergeCell ref="A24:D24"/>
    <mergeCell ref="A2:D2"/>
    <mergeCell ref="A10:D10"/>
    <mergeCell ref="A32:D32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1"/>
  <sheetViews>
    <sheetView showGridLines="0" workbookViewId="0"/>
  </sheetViews>
  <sheetFormatPr defaultRowHeight="15"/>
  <cols>
    <col min="1" max="1" width="22" customWidth="1"/>
    <col min="2" max="11" width="14" customWidth="1"/>
  </cols>
  <sheetData>
    <row r="1" spans="1:11" ht="30" customHeight="1">
      <c r="A1" s="27" t="s">
        <v>79</v>
      </c>
      <c r="B1" s="31"/>
      <c r="C1" s="31"/>
      <c r="D1" s="31"/>
      <c r="E1" s="31"/>
      <c r="F1" s="31"/>
      <c r="G1" s="31"/>
      <c r="H1" s="31"/>
      <c r="I1" s="31"/>
      <c r="J1" s="31"/>
      <c r="K1" s="31"/>
    </row>
    <row r="3" spans="1:11" ht="18" customHeight="1">
      <c r="A3" s="8" t="s">
        <v>80</v>
      </c>
      <c r="B3" s="9" t="s">
        <v>81</v>
      </c>
      <c r="C3" s="9" t="s">
        <v>82</v>
      </c>
      <c r="D3" s="9" t="s">
        <v>83</v>
      </c>
      <c r="E3" s="9" t="s">
        <v>84</v>
      </c>
      <c r="F3" s="9" t="s">
        <v>85</v>
      </c>
      <c r="G3" s="9" t="s">
        <v>86</v>
      </c>
      <c r="H3" s="9" t="s">
        <v>87</v>
      </c>
      <c r="I3" s="9" t="s">
        <v>88</v>
      </c>
      <c r="J3" s="9" t="s">
        <v>89</v>
      </c>
      <c r="K3" s="9" t="s">
        <v>90</v>
      </c>
    </row>
    <row r="4" spans="1:11" ht="18" customHeight="1">
      <c r="A4" s="10" t="s">
        <v>91</v>
      </c>
      <c r="B4" s="11">
        <f>-('Inputs &amp; Assumptions'!B11+'Inputs &amp; Assumptions'!B12/5+'Inputs &amp; Assumptions'!B13/5+'Inputs &amp; Assumptions'!B14/5+'Inputs &amp; Assumptions'!B15)*(1+'Inputs &amp; Assumptions'!B16)</f>
        <v>-2426500</v>
      </c>
      <c r="C4" s="11">
        <f>-('Inputs &amp; Assumptions'!B11*(1+'Inputs &amp; Assumptions'!B44))</f>
        <v>-1236000</v>
      </c>
      <c r="D4" s="11">
        <f>-('Inputs &amp; Assumptions'!B11*(1+'Inputs &amp; Assumptions'!B44))</f>
        <v>-1236000</v>
      </c>
      <c r="E4" s="11">
        <f>-('Inputs &amp; Assumptions'!B11*(1+'Inputs &amp; Assumptions'!B44))</f>
        <v>-1236000</v>
      </c>
      <c r="F4" s="11">
        <f>-('Inputs &amp; Assumptions'!B11*(1+'Inputs &amp; Assumptions'!B44))</f>
        <v>-1236000</v>
      </c>
      <c r="G4" s="11">
        <f>-('Inputs &amp; Assumptions'!B11*(1+'Inputs &amp; Assumptions'!B44))</f>
        <v>-1236000</v>
      </c>
      <c r="H4" s="11">
        <f>-('Inputs &amp; Assumptions'!B11*(1+'Inputs &amp; Assumptions'!B44))</f>
        <v>-1236000</v>
      </c>
      <c r="I4" s="11">
        <f>-('Inputs &amp; Assumptions'!B11*(1+'Inputs &amp; Assumptions'!B44))</f>
        <v>-1236000</v>
      </c>
      <c r="J4" s="11">
        <f>-('Inputs &amp; Assumptions'!B11*(1+'Inputs &amp; Assumptions'!B44))</f>
        <v>-1236000</v>
      </c>
      <c r="K4" s="11">
        <f>-('Inputs &amp; Assumptions'!B11*(1+'Inputs &amp; Assumptions'!B44))</f>
        <v>-1236000</v>
      </c>
    </row>
    <row r="5" spans="1:11" ht="18" customHeight="1">
      <c r="A5" s="12" t="s">
        <v>92</v>
      </c>
      <c r="B5" s="13">
        <f>'Inputs &amp; Assumptions'!B25*0.3+'Inputs &amp; Assumptions'!B30</f>
        <v>610000</v>
      </c>
      <c r="C5" s="13">
        <f>'Inputs &amp; Assumptions'!B25+'Inputs &amp; Assumptions'!B26*'Inputs &amp; Assumptions'!B27</f>
        <v>970000</v>
      </c>
      <c r="D5" s="13">
        <f>'Inputs &amp; Assumptions'!B25+'Inputs &amp; Assumptions'!B26*'Inputs &amp; Assumptions'!B27</f>
        <v>970000</v>
      </c>
      <c r="E5" s="13">
        <f>'Inputs &amp; Assumptions'!B25+'Inputs &amp; Assumptions'!B26*'Inputs &amp; Assumptions'!B27</f>
        <v>970000</v>
      </c>
      <c r="F5" s="13">
        <f>'Inputs &amp; Assumptions'!B25+'Inputs &amp; Assumptions'!B26*'Inputs &amp; Assumptions'!B27</f>
        <v>970000</v>
      </c>
      <c r="G5" s="13">
        <f>'Inputs &amp; Assumptions'!B25+'Inputs &amp; Assumptions'!B26*'Inputs &amp; Assumptions'!B27</f>
        <v>970000</v>
      </c>
      <c r="H5" s="13">
        <f>'Inputs &amp; Assumptions'!B25+'Inputs &amp; Assumptions'!B26*'Inputs &amp; Assumptions'!B27</f>
        <v>970000</v>
      </c>
      <c r="I5" s="13">
        <f>'Inputs &amp; Assumptions'!B25+'Inputs &amp; Assumptions'!B26*'Inputs &amp; Assumptions'!B27</f>
        <v>970000</v>
      </c>
      <c r="J5" s="13">
        <f>'Inputs &amp; Assumptions'!B25+'Inputs &amp; Assumptions'!B26*'Inputs &amp; Assumptions'!B27</f>
        <v>970000</v>
      </c>
      <c r="K5" s="13">
        <f>'Inputs &amp; Assumptions'!B25+'Inputs &amp; Assumptions'!B26*'Inputs &amp; Assumptions'!B27</f>
        <v>970000</v>
      </c>
    </row>
    <row r="6" spans="1:11" ht="18" customHeight="1">
      <c r="A6" s="12" t="s">
        <v>93</v>
      </c>
      <c r="B6" s="13">
        <f>'Inputs &amp; Assumptions'!B28*'Inputs &amp; Assumptions'!B7*0.5</f>
        <v>166250</v>
      </c>
      <c r="C6" s="13">
        <f>'Inputs &amp; Assumptions'!B28*'Inputs &amp; Assumptions'!B7</f>
        <v>332500</v>
      </c>
      <c r="D6" s="13">
        <f>'Inputs &amp; Assumptions'!B28*'Inputs &amp; Assumptions'!B7</f>
        <v>332500</v>
      </c>
      <c r="E6" s="13">
        <f>'Inputs &amp; Assumptions'!B28*'Inputs &amp; Assumptions'!B7</f>
        <v>332500</v>
      </c>
      <c r="F6" s="13">
        <f>'Inputs &amp; Assumptions'!B28*'Inputs &amp; Assumptions'!B7</f>
        <v>332500</v>
      </c>
      <c r="G6" s="13">
        <f>'Inputs &amp; Assumptions'!B28*'Inputs &amp; Assumptions'!B7</f>
        <v>332500</v>
      </c>
      <c r="H6" s="13">
        <f>'Inputs &amp; Assumptions'!B28*'Inputs &amp; Assumptions'!B7</f>
        <v>332500</v>
      </c>
      <c r="I6" s="13">
        <f>'Inputs &amp; Assumptions'!B28*'Inputs &amp; Assumptions'!B7</f>
        <v>332500</v>
      </c>
      <c r="J6" s="13">
        <f>'Inputs &amp; Assumptions'!B28*'Inputs &amp; Assumptions'!B7</f>
        <v>332500</v>
      </c>
      <c r="K6" s="13">
        <f>'Inputs &amp; Assumptions'!B28*'Inputs &amp; Assumptions'!B7</f>
        <v>332500</v>
      </c>
    </row>
    <row r="7" spans="1:11" ht="18" customHeight="1">
      <c r="A7" s="14" t="s">
        <v>94</v>
      </c>
      <c r="B7" s="15">
        <f>'Inputs &amp; Assumptions'!B33*'Inputs &amp; Assumptions'!B35*'Inputs &amp; Assumptions'!B34*0.3</f>
        <v>102600</v>
      </c>
      <c r="C7" s="15">
        <f>'Inputs &amp; Assumptions'!B33*'Inputs &amp; Assumptions'!B35*'Inputs &amp; Assumptions'!B34</f>
        <v>342000</v>
      </c>
      <c r="D7" s="15">
        <f>'Inputs &amp; Assumptions'!B33*'Inputs &amp; Assumptions'!B35*'Inputs &amp; Assumptions'!B34</f>
        <v>342000</v>
      </c>
      <c r="E7" s="15">
        <f>'Inputs &amp; Assumptions'!B33*'Inputs &amp; Assumptions'!B35*'Inputs &amp; Assumptions'!B34</f>
        <v>342000</v>
      </c>
      <c r="F7" s="15">
        <f>'Inputs &amp; Assumptions'!B33*'Inputs &amp; Assumptions'!B35*'Inputs &amp; Assumptions'!B34</f>
        <v>342000</v>
      </c>
      <c r="G7" s="15">
        <f>'Inputs &amp; Assumptions'!B33*'Inputs &amp; Assumptions'!B35*'Inputs &amp; Assumptions'!B34</f>
        <v>342000</v>
      </c>
      <c r="H7" s="15">
        <f>'Inputs &amp; Assumptions'!B33*'Inputs &amp; Assumptions'!B35*'Inputs &amp; Assumptions'!B34</f>
        <v>342000</v>
      </c>
      <c r="I7" s="15">
        <f>'Inputs &amp; Assumptions'!B33*'Inputs &amp; Assumptions'!B35*'Inputs &amp; Assumptions'!B34</f>
        <v>342000</v>
      </c>
      <c r="J7" s="15">
        <f>'Inputs &amp; Assumptions'!B33*'Inputs &amp; Assumptions'!B35*'Inputs &amp; Assumptions'!B34</f>
        <v>342000</v>
      </c>
      <c r="K7" s="15">
        <f>'Inputs &amp; Assumptions'!B33*'Inputs &amp; Assumptions'!B35*'Inputs &amp; Assumptions'!B34</f>
        <v>342000</v>
      </c>
    </row>
    <row r="8" spans="1:11" ht="18" customHeight="1">
      <c r="A8" s="14" t="s">
        <v>95</v>
      </c>
      <c r="B8" s="15">
        <f>'Inputs &amp; Assumptions'!B37*'Inputs &amp; Assumptions'!B38*0.5</f>
        <v>630000</v>
      </c>
      <c r="C8" s="15">
        <f>'Inputs &amp; Assumptions'!B37*'Inputs &amp; Assumptions'!B38</f>
        <v>1260000</v>
      </c>
      <c r="D8" s="15">
        <f>'Inputs &amp; Assumptions'!B37*'Inputs &amp; Assumptions'!B38</f>
        <v>1260000</v>
      </c>
      <c r="E8" s="15">
        <f>'Inputs &amp; Assumptions'!B37*'Inputs &amp; Assumptions'!B38</f>
        <v>1260000</v>
      </c>
      <c r="F8" s="15">
        <f>'Inputs &amp; Assumptions'!B37*'Inputs &amp; Assumptions'!B38</f>
        <v>1260000</v>
      </c>
      <c r="G8" s="15">
        <f>'Inputs &amp; Assumptions'!B37*'Inputs &amp; Assumptions'!B38</f>
        <v>1260000</v>
      </c>
      <c r="H8" s="15">
        <f>'Inputs &amp; Assumptions'!B37*'Inputs &amp; Assumptions'!B38</f>
        <v>1260000</v>
      </c>
      <c r="I8" s="15">
        <f>'Inputs &amp; Assumptions'!B37*'Inputs &amp; Assumptions'!B38</f>
        <v>1260000</v>
      </c>
      <c r="J8" s="15">
        <f>'Inputs &amp; Assumptions'!B37*'Inputs &amp; Assumptions'!B38</f>
        <v>1260000</v>
      </c>
      <c r="K8" s="15">
        <f>'Inputs &amp; Assumptions'!B37*'Inputs &amp; Assumptions'!B38</f>
        <v>1260000</v>
      </c>
    </row>
    <row r="9" spans="1:11" ht="21.95" customHeight="1">
      <c r="A9" s="16" t="s">
        <v>96</v>
      </c>
      <c r="B9" s="17">
        <f>SUM(B4:B8)</f>
        <v>-917650</v>
      </c>
      <c r="C9" s="17">
        <f>SUM(C4:C8)</f>
        <v>1668500</v>
      </c>
      <c r="D9" s="17">
        <f>SUM(D4:D8)</f>
        <v>1668500</v>
      </c>
      <c r="E9" s="17">
        <f>SUM(E4:E8)</f>
        <v>1668500</v>
      </c>
      <c r="F9" s="17">
        <f>SUM(F4:F8)</f>
        <v>1668500</v>
      </c>
      <c r="G9" s="17">
        <f>SUM(G4:G8)</f>
        <v>1668500</v>
      </c>
      <c r="H9" s="17">
        <f>SUM(H4:H8)</f>
        <v>1668500</v>
      </c>
      <c r="I9" s="17">
        <f>SUM(I4:I8)</f>
        <v>1668500</v>
      </c>
      <c r="J9" s="17">
        <f>SUM(J4:J8)</f>
        <v>1668500</v>
      </c>
      <c r="K9" s="17">
        <f>SUM(K4:K8)</f>
        <v>1668500</v>
      </c>
    </row>
    <row r="10" spans="1:11" ht="20.100000000000001" customHeight="1">
      <c r="A10" s="18" t="s">
        <v>97</v>
      </c>
      <c r="B10" s="19">
        <f>B9</f>
        <v>-917650</v>
      </c>
      <c r="C10" s="19">
        <f>B10+C9</f>
        <v>750850</v>
      </c>
      <c r="D10" s="19">
        <f>C10+D9</f>
        <v>2419350</v>
      </c>
      <c r="E10" s="19">
        <f>D10+E9</f>
        <v>4087850</v>
      </c>
      <c r="F10" s="19">
        <f>E10+F9</f>
        <v>5756350</v>
      </c>
      <c r="G10" s="19">
        <f>F10+G9</f>
        <v>7424850</v>
      </c>
      <c r="H10" s="19">
        <f>G10+H9</f>
        <v>9093350</v>
      </c>
      <c r="I10" s="19">
        <f>H10+I9</f>
        <v>10761850</v>
      </c>
      <c r="J10" s="19">
        <f>I10+J9</f>
        <v>12430350</v>
      </c>
      <c r="K10" s="19">
        <f>J10+K9</f>
        <v>14098850</v>
      </c>
    </row>
    <row r="13" spans="1:11" ht="21.95" customHeight="1">
      <c r="A13" s="32" t="s">
        <v>98</v>
      </c>
      <c r="B13" s="31"/>
      <c r="C13" s="31"/>
      <c r="D13" s="31"/>
    </row>
    <row r="14" spans="1:11" ht="18" customHeight="1">
      <c r="A14" s="20" t="s">
        <v>99</v>
      </c>
      <c r="B14" s="33">
        <f>SUM(B4:K4)</f>
        <v>-13550500</v>
      </c>
      <c r="C14" s="34"/>
      <c r="D14" s="35"/>
    </row>
    <row r="15" spans="1:11" ht="18" customHeight="1">
      <c r="A15" s="22" t="s">
        <v>100</v>
      </c>
      <c r="B15" s="36">
        <f>SUM(B5:K5)+SUM(B6:K6)</f>
        <v>12498750</v>
      </c>
      <c r="C15" s="34"/>
      <c r="D15" s="35"/>
    </row>
    <row r="16" spans="1:11" ht="18" customHeight="1">
      <c r="A16" s="20" t="s">
        <v>101</v>
      </c>
      <c r="B16" s="33">
        <f>SUM(B7:K7)+SUM(B8:K8)</f>
        <v>15150600</v>
      </c>
      <c r="C16" s="34"/>
      <c r="D16" s="35"/>
    </row>
    <row r="17" spans="1:11" ht="18" customHeight="1">
      <c r="A17" s="22" t="s">
        <v>102</v>
      </c>
      <c r="B17" s="37" t="s">
        <v>103</v>
      </c>
      <c r="C17" s="34"/>
      <c r="D17" s="35"/>
    </row>
    <row r="18" spans="1:11" ht="18" customHeight="1">
      <c r="A18" s="20" t="s">
        <v>104</v>
      </c>
      <c r="B18" s="38" t="s">
        <v>105</v>
      </c>
      <c r="C18" s="34"/>
      <c r="D18" s="35"/>
    </row>
    <row r="21" spans="1:11" ht="36" customHeight="1">
      <c r="A21" s="30" t="s">
        <v>106</v>
      </c>
      <c r="B21" s="31"/>
      <c r="C21" s="31"/>
      <c r="D21" s="31"/>
      <c r="E21" s="31"/>
      <c r="F21" s="31"/>
      <c r="G21" s="31"/>
      <c r="H21" s="31"/>
      <c r="I21" s="31"/>
      <c r="J21" s="31"/>
      <c r="K21" s="31"/>
    </row>
  </sheetData>
  <mergeCells count="8">
    <mergeCell ref="A1:K1"/>
    <mergeCell ref="B16:D16"/>
    <mergeCell ref="B14:D14"/>
    <mergeCell ref="A21:K21"/>
    <mergeCell ref="B17:D17"/>
    <mergeCell ref="B18:D18"/>
    <mergeCell ref="A13:D13"/>
    <mergeCell ref="B15:D1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1"/>
  <sheetViews>
    <sheetView showGridLines="0" workbookViewId="0">
      <selection activeCell="G21" sqref="G21"/>
    </sheetView>
  </sheetViews>
  <sheetFormatPr defaultRowHeight="15"/>
  <cols>
    <col min="1" max="1" width="33.140625" customWidth="1"/>
    <col min="2" max="4" width="16" customWidth="1"/>
    <col min="5" max="5" width="35" customWidth="1"/>
  </cols>
  <sheetData>
    <row r="1" spans="1:5" ht="30" customHeight="1">
      <c r="A1" s="27" t="s">
        <v>107</v>
      </c>
      <c r="B1" s="31"/>
      <c r="C1" s="31"/>
      <c r="D1" s="31"/>
      <c r="E1" s="31"/>
    </row>
    <row r="2" spans="1:5" ht="18" customHeight="1">
      <c r="A2" s="9" t="s">
        <v>108</v>
      </c>
      <c r="B2" s="9" t="s">
        <v>109</v>
      </c>
      <c r="C2" s="9" t="s">
        <v>110</v>
      </c>
      <c r="D2" s="9" t="s">
        <v>111</v>
      </c>
      <c r="E2" s="9" t="s">
        <v>112</v>
      </c>
    </row>
    <row r="3" spans="1:5" ht="21.95" customHeight="1">
      <c r="A3" s="20" t="s">
        <v>113</v>
      </c>
      <c r="B3" s="21">
        <f>'Inputs &amp; Assumptions'!B20*10</f>
        <v>2800000</v>
      </c>
      <c r="C3" s="21">
        <f>'Inputs &amp; Assumptions'!B11*10</f>
        <v>12000000</v>
      </c>
      <c r="D3" s="24">
        <f>B3-C3</f>
        <v>-9200000</v>
      </c>
      <c r="E3" s="4" t="s">
        <v>114</v>
      </c>
    </row>
    <row r="4" spans="1:5" ht="21.95" customHeight="1">
      <c r="A4" s="22" t="s">
        <v>115</v>
      </c>
      <c r="B4" s="23">
        <f>'Inputs &amp; Assumptions'!B19*10</f>
        <v>4200000</v>
      </c>
      <c r="C4" s="23">
        <f>'Inputs &amp; Assumptions'!B19*10*0.5</f>
        <v>2100000</v>
      </c>
      <c r="D4" s="24">
        <f>B4-C4</f>
        <v>2100000</v>
      </c>
      <c r="E4" s="7" t="s">
        <v>116</v>
      </c>
    </row>
    <row r="5" spans="1:5" ht="21.95" customHeight="1">
      <c r="A5" s="20" t="s">
        <v>117</v>
      </c>
      <c r="B5" s="21">
        <f>'Inputs &amp; Assumptions'!B20*10</f>
        <v>2800000</v>
      </c>
      <c r="C5" s="21">
        <f>0</f>
        <v>0</v>
      </c>
      <c r="D5" s="24">
        <f>B5-C5</f>
        <v>2800000</v>
      </c>
      <c r="E5" s="4" t="s">
        <v>118</v>
      </c>
    </row>
    <row r="6" spans="1:5" ht="21.95" customHeight="1">
      <c r="A6" s="22" t="s">
        <v>119</v>
      </c>
      <c r="B6" s="23">
        <f>'Inputs &amp; Assumptions'!B21*10</f>
        <v>850000</v>
      </c>
      <c r="C6" s="23">
        <f>'Inputs &amp; Assumptions'!B21*10*0.4</f>
        <v>340000</v>
      </c>
      <c r="D6" s="24">
        <f>B6-C6</f>
        <v>510000</v>
      </c>
      <c r="E6" s="7" t="s">
        <v>120</v>
      </c>
    </row>
    <row r="7" spans="1:5" ht="21.95" customHeight="1">
      <c r="A7" s="20" t="s">
        <v>121</v>
      </c>
      <c r="B7" s="21">
        <f>'Inputs &amp; Assumptions'!B22*10</f>
        <v>650000</v>
      </c>
      <c r="C7" s="21">
        <f>'Inputs &amp; Assumptions'!B22*10*0.5</f>
        <v>325000</v>
      </c>
      <c r="D7" s="24">
        <f>B7-C7</f>
        <v>325000</v>
      </c>
      <c r="E7" s="4" t="s">
        <v>122</v>
      </c>
    </row>
    <row r="8" spans="1:5" ht="21.95" customHeight="1">
      <c r="A8" s="22" t="s">
        <v>123</v>
      </c>
      <c r="B8" s="23">
        <f>0</f>
        <v>0</v>
      </c>
      <c r="C8" s="23" t="e" vm="1">
        <f>'Inputs &amp; Assumptions'!B12+'Inputs &amp; Assumptions'!B13+'Inputs &amp; Assumptions'!B14+'[1]Inputs &amp; Assignments'!B15</f>
        <v>#VALUE!</v>
      </c>
      <c r="D8" s="24" t="e" vm="2">
        <f>B8-C8</f>
        <v>#VALUE!</v>
      </c>
      <c r="E8" s="7" t="s">
        <v>124</v>
      </c>
    </row>
    <row r="9" spans="1:5" ht="21.95" customHeight="1">
      <c r="A9" s="16" t="s">
        <v>125</v>
      </c>
      <c r="B9" s="25">
        <f>SUM(B3:B8)</f>
        <v>11300000</v>
      </c>
      <c r="C9" s="25" t="e" vm="2">
        <f>SUM(C3:C8)</f>
        <v>#VALUE!</v>
      </c>
      <c r="D9" s="26" t="e" vm="2">
        <f>B9-C9</f>
        <v>#VALUE!</v>
      </c>
      <c r="E9" s="8" t="s">
        <v>126</v>
      </c>
    </row>
    <row r="11" spans="1:5" ht="27.95" customHeight="1">
      <c r="A11" s="39" t="s">
        <v>127</v>
      </c>
      <c r="B11" s="31"/>
      <c r="C11" s="31"/>
      <c r="D11" s="31"/>
      <c r="E11" s="31"/>
    </row>
  </sheetData>
  <mergeCells count="2">
    <mergeCell ref="A11:E11"/>
    <mergeCell ref="A1:E1"/>
  </mergeCells>
  <pageMargins left="0.75" right="0.75" top="1" bottom="1" header="0.5" footer="0.5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E00DA68102D04A866857524EE22646" ma:contentTypeVersion="5032" ma:contentTypeDescription="Create a new document." ma:contentTypeScope="" ma:versionID="0f67fe48cea4b088acb1747e21feab67">
  <xsd:schema xmlns:xsd="http://www.w3.org/2001/XMLSchema" xmlns:xs="http://www.w3.org/2001/XMLSchema" xmlns:p="http://schemas.microsoft.com/office/2006/metadata/properties" xmlns:ns2="4f480823-94df-41eb-bdc4-a2b1967230b4" xmlns:ns3="646082fa-c5d0-4c2f-99f6-a11e9b747004" xmlns:ns4="c7b1dbda-4b52-4694-b7dd-34f5e489cc21" targetNamespace="http://schemas.microsoft.com/office/2006/metadata/properties" ma:root="true" ma:fieldsID="a4b889881fa765d60f179d7a9494993f" ns2:_="" ns3:_="" ns4:_="">
    <xsd:import namespace="4f480823-94df-41eb-bdc4-a2b1967230b4"/>
    <xsd:import namespace="646082fa-c5d0-4c2f-99f6-a11e9b747004"/>
    <xsd:import namespace="c7b1dbda-4b52-4694-b7dd-34f5e489cc21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igrationWizId" minOccurs="0"/>
                <xsd:element ref="ns3:MigrationWizIdPermissions" minOccurs="0"/>
                <xsd:element ref="ns3:MigrationWizIdPermissionLevels" minOccurs="0"/>
                <xsd:element ref="ns3:MigrationWizIdDocumentLibraryPermissions" minOccurs="0"/>
                <xsd:element ref="ns3:MigrationWizIdSecurityGroup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2:SharedWithUsers" minOccurs="0"/>
                <xsd:element ref="ns2:SharedWithDetails" minOccurs="0"/>
                <xsd:element ref="ns3:GoogleID" minOccurs="0"/>
                <xsd:element ref="ns3:MediaLengthInSeconds" minOccurs="0"/>
                <xsd:element ref="ns3:lcf76f155ced4ddcb4097134ff3c332f" minOccurs="0"/>
                <xsd:element ref="ns4:TaxCatchAll" minOccurs="0"/>
                <xsd:element ref="ns3:MediaServiceSearchProperties" minOccurs="0"/>
                <xsd:element ref="ns3:MediaServiceObjectDetectorVersion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480823-94df-41eb-bdc4-a2b1967230b4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46082fa-c5d0-4c2f-99f6-a11e9b747004" elementFormDefault="qualified">
    <xsd:import namespace="http://schemas.microsoft.com/office/2006/documentManagement/types"/>
    <xsd:import namespace="http://schemas.microsoft.com/office/infopath/2007/PartnerControls"/>
    <xsd:element name="MigrationWizId" ma:index="11" nillable="true" ma:displayName="MigrationWizId" ma:internalName="MigrationWizId">
      <xsd:simpleType>
        <xsd:restriction base="dms:Text"/>
      </xsd:simpleType>
    </xsd:element>
    <xsd:element name="MigrationWizIdPermissions" ma:index="12" nillable="true" ma:displayName="MigrationWizIdPermissions" ma:internalName="MigrationWizIdPermissions">
      <xsd:simpleType>
        <xsd:restriction base="dms:Text"/>
      </xsd:simpleType>
    </xsd:element>
    <xsd:element name="MigrationWizIdPermissionLevels" ma:index="13" nillable="true" ma:displayName="MigrationWizIdPermissionLevels" ma:internalName="MigrationWizIdPermissionLevels">
      <xsd:simpleType>
        <xsd:restriction base="dms:Text"/>
      </xsd:simpleType>
    </xsd:element>
    <xsd:element name="MigrationWizIdDocumentLibraryPermissions" ma:index="14" nillable="true" ma:displayName="MigrationWizIdDocumentLibraryPermissions" ma:internalName="MigrationWizIdDocumentLibraryPermissions">
      <xsd:simpleType>
        <xsd:restriction base="dms:Text"/>
      </xsd:simpleType>
    </xsd:element>
    <xsd:element name="MigrationWizIdSecurityGroups" ma:index="15" nillable="true" ma:displayName="MigrationWizIdSecurityGroups" ma:internalName="MigrationWizIdSecurityGroups">
      <xsd:simpleType>
        <xsd:restriction base="dms:Text"/>
      </xsd:simpleType>
    </xsd:element>
    <xsd:element name="MediaServiceMetadata" ma:index="16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7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21" nillable="true" ma:displayName="Tags" ma:internalName="MediaServiceAutoTag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5" nillable="true" ma:displayName="Location" ma:internalName="MediaServiceLocation" ma:readOnly="true">
      <xsd:simpleType>
        <xsd:restriction base="dms:Text"/>
      </xsd:simpleType>
    </xsd:element>
    <xsd:element name="GoogleID" ma:index="28" nillable="true" ma:displayName="GoogleID" ma:internalName="GoogleID">
      <xsd:simpleType>
        <xsd:restriction base="dms:Text"/>
      </xsd:simpleType>
    </xsd:element>
    <xsd:element name="MediaLengthInSeconds" ma:index="29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31" nillable="true" ma:taxonomy="true" ma:internalName="lcf76f155ced4ddcb4097134ff3c332f" ma:taxonomyFieldName="MediaServiceImageTags" ma:displayName="Image Tags" ma:readOnly="false" ma:fieldId="{5cf76f15-5ced-4ddc-b409-7134ff3c332f}" ma:taxonomyMulti="true" ma:sspId="b6aa66de-ef41-4d2c-b5c6-9a425342653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3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3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BillingMetadata" ma:index="3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b1dbda-4b52-4694-b7dd-34f5e489cc21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0AED27AF-4FE9-4981-90ED-3B8B4990EED6}" ma:internalName="TaxCatchAll" ma:showField="CatchAllData" ma:web="{4f480823-94df-41eb-bdc4-a2b1967230b4}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PermissionLevels xmlns="646082fa-c5d0-4c2f-99f6-a11e9b747004" xsi:nil="true"/>
    <lcf76f155ced4ddcb4097134ff3c332f xmlns="646082fa-c5d0-4c2f-99f6-a11e9b747004">
      <Terms xmlns="http://schemas.microsoft.com/office/infopath/2007/PartnerControls"/>
    </lcf76f155ced4ddcb4097134ff3c332f>
    <GoogleID xmlns="646082fa-c5d0-4c2f-99f6-a11e9b747004" xsi:nil="true"/>
    <TaxCatchAll xmlns="c7b1dbda-4b52-4694-b7dd-34f5e489cc21" xsi:nil="true"/>
    <MigrationWizIdDocumentLibraryPermissions xmlns="646082fa-c5d0-4c2f-99f6-a11e9b747004" xsi:nil="true"/>
    <MigrationWizIdSecurityGroups xmlns="646082fa-c5d0-4c2f-99f6-a11e9b747004" xsi:nil="true"/>
    <MigrationWizIdPermissions xmlns="646082fa-c5d0-4c2f-99f6-a11e9b747004" xsi:nil="true"/>
    <MigrationWizId xmlns="646082fa-c5d0-4c2f-99f6-a11e9b747004" xsi:nil="true"/>
    <_dlc_DocId xmlns="4f480823-94df-41eb-bdc4-a2b1967230b4">RTQSFMSYYRFA-997452279-36643</_dlc_DocId>
    <_dlc_DocIdUrl xmlns="4f480823-94df-41eb-bdc4-a2b1967230b4">
      <Url>https://technologyonecorp365.sharepoint.com/sites/Marketing/_layouts/15/DocIdRedir.aspx?ID=RTQSFMSYYRFA-997452279-36643</Url>
      <Description>RTQSFMSYYRFA-997452279-36643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49A8B79-B0D4-46F5-BE8C-90B7CE152285}"/>
</file>

<file path=customXml/itemProps2.xml><?xml version="1.0" encoding="utf-8"?>
<ds:datastoreItem xmlns:ds="http://schemas.openxmlformats.org/officeDocument/2006/customXml" ds:itemID="{65D452D3-C655-41F9-B17B-5701C0510504}"/>
</file>

<file path=customXml/itemProps3.xml><?xml version="1.0" encoding="utf-8"?>
<ds:datastoreItem xmlns:ds="http://schemas.openxmlformats.org/officeDocument/2006/customXml" ds:itemID="{4ACE6896-A41F-41AE-8DEB-8D7387161C3E}"/>
</file>

<file path=customXml/itemProps4.xml><?xml version="1.0" encoding="utf-8"?>
<ds:datastoreItem xmlns:ds="http://schemas.openxmlformats.org/officeDocument/2006/customXml" ds:itemID="{35E882A0-0F2A-40CD-8715-399EDCE702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cp:keywords/>
  <dc:description/>
  <cp:lastModifiedBy>William Jolly</cp:lastModifiedBy>
  <cp:revision/>
  <dcterms:created xsi:type="dcterms:W3CDTF">2026-04-27T06:00:42Z</dcterms:created>
  <dcterms:modified xsi:type="dcterms:W3CDTF">2026-05-26T00:27:12Z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0x0101005FE00DA68102D04A866857524EE22646</vt:lpwstr>
  </property>
  <property fmtid="{D5CDD505-2E9C-101B-9397-08002B2CF9AE}" pid="3" name="_dlc_DocIdItemGuid">
    <vt:lpwstr>1bdeed17-0b0d-480d-8f76-8506a56a4502</vt:lpwstr>
  </property>
  <property fmtid="{D5CDD505-2E9C-101B-9397-08002B2CF9AE}" pid="4" name="MediaServiceImageTags">
    <vt:lpwstr/>
  </property>
</Properties>
</file>