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C:\Obsidian\IBRS\techoneLGCaseStudy\companion-resources\"/>
    </mc:Choice>
  </mc:AlternateContent>
  <xr:revisionPtr revIDLastSave="17" documentId="13_ncr:1_{67E4B25E-AFA2-44EB-B4E0-C570E5FDC386}" xr6:coauthVersionLast="47" xr6:coauthVersionMax="47" xr10:uidLastSave="{9D59B0E1-D00A-46D8-8AF1-4DEEACCDD3E6}"/>
  <bookViews>
    <workbookView xWindow="-33600" yWindow="2844" windowWidth="25476" windowHeight="18576" firstSheet="1" activeTab="1" xr2:uid="{00000000-000D-0000-FFFF-FFFF00000000}"/>
  </bookViews>
  <sheets>
    <sheet name="Benefits Register" sheetId="1" r:id="rId1"/>
    <sheet name="Dashboar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C13" i="2"/>
  <c r="C14" i="2"/>
  <c r="C15" i="2"/>
  <c r="C16" i="2"/>
  <c r="C17" i="2"/>
  <c r="C18" i="2"/>
  <c r="D18" i="2"/>
  <c r="B18" i="2"/>
  <c r="D17" i="2"/>
  <c r="B17" i="2"/>
  <c r="D16" i="2"/>
  <c r="B16" i="2"/>
  <c r="D15" i="2"/>
  <c r="B15" i="2"/>
  <c r="D14" i="2"/>
  <c r="B14" i="2"/>
  <c r="D13" i="2"/>
  <c r="B13" i="2"/>
  <c r="B9" i="2"/>
  <c r="B8" i="2"/>
  <c r="B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tc={609F3AE8-330D-4CC3-8D1E-C4170BD322C6}</author>
  </authors>
  <commentList>
    <comment ref="B5" authorId="0" shapeId="0" xr:uid="{609F3AE8-330D-4CC3-8D1E-C4170BD322C6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I check this is meant to be -977?</t>
      </text>
    </comment>
  </commentList>
</comments>
</file>

<file path=xl/sharedStrings.xml><?xml version="1.0" encoding="utf-8"?>
<sst xmlns="http://schemas.openxmlformats.org/spreadsheetml/2006/main" count="156" uniqueCount="116">
  <si>
    <t>Benefits Register — Local Government ERP Value Realisation</t>
  </si>
  <si>
    <t>Program:</t>
  </si>
  <si>
    <t>Review Date:</t>
  </si>
  <si>
    <t>Program Sponsor:</t>
  </si>
  <si>
    <t>Benefit ID</t>
  </si>
  <si>
    <t>Domain</t>
  </si>
  <si>
    <t>Benefit Description</t>
  </si>
  <si>
    <t>Benefit Owner</t>
  </si>
  <si>
    <t>ERP Phase</t>
  </si>
  <si>
    <t>Baseline</t>
  </si>
  <si>
    <t>Target</t>
  </si>
  <si>
    <t>Target Date</t>
  </si>
  <si>
    <t>Current Measure</t>
  </si>
  <si>
    <t>RAG</t>
  </si>
  <si>
    <t>Notes</t>
  </si>
  <si>
    <t>Last Updated</t>
  </si>
  <si>
    <t>FIN-001</t>
  </si>
  <si>
    <t>Financial</t>
  </si>
  <si>
    <t>Reduce annual ICT BAU costs through decommission of legacy systems and data centre closure</t>
  </si>
  <si>
    <t>ICT Manager</t>
  </si>
  <si>
    <t>Release 1</t>
  </si>
  <si>
    <t>$2,000,000 p.a.</t>
  </si>
  <si>
    <t>$500,000 p.a.</t>
  </si>
  <si>
    <t>30-Jun-2025</t>
  </si>
  <si>
    <t>$1,200,000 p.a.</t>
  </si>
  <si>
    <t>Amber</t>
  </si>
  <si>
    <t>Partial savings realised. Data centre closure delayed to Q3.</t>
  </si>
  <si>
    <t>Mar 2025</t>
  </si>
  <si>
    <t>FIN-002</t>
  </si>
  <si>
    <t>Achieve 8.5% reduction in 10-year TCO vs legacy environment</t>
  </si>
  <si>
    <t>CFO</t>
  </si>
  <si>
    <t>Program</t>
  </si>
  <si>
    <t>$8.2M 10yr TCO</t>
  </si>
  <si>
    <t>$7.5M 10yr TCO</t>
  </si>
  <si>
    <t>30-Jun-2028</t>
  </si>
  <si>
    <t>Tracking — Year 2 assessment due</t>
  </si>
  <si>
    <t>Green</t>
  </si>
  <si>
    <t>On track per annual TCO review</t>
  </si>
  <si>
    <t>Jun 2025</t>
  </si>
  <si>
    <t>OPS-001</t>
  </si>
  <si>
    <t>Operational</t>
  </si>
  <si>
    <t>Reduce month-end financial close time in project management area</t>
  </si>
  <si>
    <t>Finance Manager</t>
  </si>
  <si>
    <t>22 weeks</t>
  </si>
  <si>
    <t>4 weeks</t>
  </si>
  <si>
    <t>31-Jan-2025</t>
  </si>
  <si>
    <t>6 weeks</t>
  </si>
  <si>
    <t>Good progress. Process redesign for invoice coding still in progress.</t>
  </si>
  <si>
    <t>OPS-002</t>
  </si>
  <si>
    <t>Enable field workforce digital job management — absorb 3yr population growth without new hires</t>
  </si>
  <si>
    <t>Works Manager</t>
  </si>
  <si>
    <t>Release 2</t>
  </si>
  <si>
    <t>Manual paper-based. 48 FTE field.</t>
  </si>
  <si>
    <t>Zero paper. Same FTE for 3yr.</t>
  </si>
  <si>
    <t>30-Jun-2026</t>
  </si>
  <si>
    <t>In progress — Release 2 deploying</t>
  </si>
  <si>
    <t>Not Yet Measured</t>
  </si>
  <si>
    <t>Baseline confirmed. KPI: zero new field FTE through FY28.</t>
  </si>
  <si>
    <t>CUS-001</t>
  </si>
  <si>
    <t>Customer &amp; Community</t>
  </si>
  <si>
    <t>Reduce customer request misrouting rate</t>
  </si>
  <si>
    <t>Customer Service Manager</t>
  </si>
  <si>
    <t>27%</t>
  </si>
  <si>
    <t>Below 5%</t>
  </si>
  <si>
    <t>31-Mar-2025</t>
  </si>
  <si>
    <t>4%</t>
  </si>
  <si>
    <t>Target achieved. Voice of customer confirms improvement.</t>
  </si>
  <si>
    <t>CUS-002</t>
  </si>
  <si>
    <t>Achieve 24-hour acknowledgment standard for all customer requests</t>
  </si>
  <si>
    <t>No standard</t>
  </si>
  <si>
    <t>100% within 24hrs</t>
  </si>
  <si>
    <t>98% within 24hrs</t>
  </si>
  <si>
    <t>Threshold met. Residual 2% under investigation.</t>
  </si>
  <si>
    <t>TECH-001</t>
  </si>
  <si>
    <t>Technology</t>
  </si>
  <si>
    <t>Decommission 6 legacy applications replaced by ERP modules</t>
  </si>
  <si>
    <t>Releases 1-3</t>
  </si>
  <si>
    <t>8 legacy apps active</t>
  </si>
  <si>
    <t>2 remaining</t>
  </si>
  <si>
    <t>30-Sep-2026</t>
  </si>
  <si>
    <t>5 decommissioned</t>
  </si>
  <si>
    <t>On track per decommissioning register.</t>
  </si>
  <si>
    <t>RISK-001</t>
  </si>
  <si>
    <t>Risk &amp; Compliance</t>
  </si>
  <si>
    <t>Reduce ERP-related external audit findings year-on-year</t>
  </si>
  <si>
    <t>Ongoing</t>
  </si>
  <si>
    <t>12 findings (FY23)</t>
  </si>
  <si>
    <t>0 findings by FY27</t>
  </si>
  <si>
    <t>30-Jun-2027</t>
  </si>
  <si>
    <t>7 findings (FY24)</t>
  </si>
  <si>
    <t>Year-on-year reduction tracking well.</t>
  </si>
  <si>
    <t>CAP-001</t>
  </si>
  <si>
    <t>Capability</t>
  </si>
  <si>
    <t>Reduce time to produce monthly management reports</t>
  </si>
  <si>
    <t>3 days manual extract</t>
  </si>
  <si>
    <t>2 hours automated</t>
  </si>
  <si>
    <t>4 hours</t>
  </si>
  <si>
    <t>Automated reports live. Formatting workflow still being refined.</t>
  </si>
  <si>
    <t>CAP-002</t>
  </si>
  <si>
    <t>Achieve data quality score of 95%+ across core financial records</t>
  </si>
  <si>
    <t>Data Governance Lead</t>
  </si>
  <si>
    <t>Baseline: 67% (Dec 2024)</t>
  </si>
  <si>
    <t>95%+</t>
  </si>
  <si>
    <t>74%</t>
  </si>
  <si>
    <t>Improvement evident but pace needs to accelerate.</t>
  </si>
  <si>
    <t>Benefits Register — Executive Dashboard</t>
  </si>
  <si>
    <t>This dashboard summarises the benefits register for steering committee reporting. Update the Benefits Register tab — this view refreshes automatically.</t>
  </si>
  <si>
    <t>Summary</t>
  </si>
  <si>
    <t>Total Benefits Tracked</t>
  </si>
  <si>
    <t>Green (On Track)</t>
  </si>
  <si>
    <t>Amber (At Risk)</t>
  </si>
  <si>
    <t>Red (Off Track)</t>
  </si>
  <si>
    <t>Benefits by Domain</t>
  </si>
  <si>
    <t>Total</t>
  </si>
  <si>
    <t>Amber / Red</t>
  </si>
  <si>
    <t>How to use: Add new benefits to the Benefits Register tab using the column structure shown. The ID convention is: FIN = Financial, OPS = Operational, CUS = Customer, TECH = Technology, RISK = Risk &amp; Compliance, CAP = Capability, followed by a sequential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</si>
</sst>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b/>
      <sz val="10"/>
      <color rgb="FFFFFFFF"/>
      <name val="Calibri"/>
    </font>
    <font>
      <sz val="10"/>
      <name val="Calibri"/>
    </font>
    <font>
      <b/>
      <sz val="10"/>
      <color rgb="FF000000"/>
      <name val="Calibri"/>
    </font>
    <font>
      <b/>
      <sz val="11"/>
      <color rgb="FFFFFFFF"/>
      <name val="Calibri"/>
    </font>
    <font>
      <b/>
      <sz val="13"/>
      <name val="Calibri"/>
    </font>
    <font>
      <sz val="9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B3A5C"/>
      </patternFill>
    </fill>
    <fill>
      <patternFill patternType="solid">
        <fgColor rgb="FFFFFFFF"/>
      </patternFill>
    </fill>
    <fill>
      <patternFill patternType="solid">
        <fgColor rgb="FFE67E22"/>
      </patternFill>
    </fill>
    <fill>
      <patternFill patternType="solid">
        <fgColor rgb="FFF7F9FB"/>
      </patternFill>
    </fill>
    <fill>
      <patternFill patternType="solid">
        <fgColor rgb="FF27AE60"/>
      </patternFill>
    </fill>
    <fill>
      <patternFill patternType="solid">
        <fgColor rgb="FFB0BEC5"/>
      </patternFill>
    </fill>
    <fill>
      <patternFill patternType="solid">
        <fgColor rgb="FFE8EEF4"/>
      </patternFill>
    </fill>
    <fill>
      <patternFill patternType="solid">
        <fgColor rgb="FFD5F5E3"/>
      </patternFill>
    </fill>
    <fill>
      <patternFill patternType="solid">
        <fgColor rgb="FFFDEBD0"/>
      </patternFill>
    </fill>
    <fill>
      <patternFill patternType="solid">
        <fgColor rgb="FFFADBD8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left" vertical="top" wrapText="1"/>
    </xf>
    <xf numFmtId="0" fontId="0" fillId="0" borderId="0" xfId="0" applyAlignment="1"/>
    <xf numFmtId="0" fontId="6" fillId="2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iam Jolly" id="{98D6BFFD-8CD6-49CF-87A5-203D5BB7481B}" userId="S::william.jolly@technology1.com::c1a00093-bec1-4b0f-ae82-9539f9535e6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6-05-25T23:21:33.63" personId="{98D6BFFD-8CD6-49CF-87A5-203D5BB7481B}" id="{609F3AE8-330D-4CC3-8D1E-C4170BD322C6}">
    <text>Can I check this is meant to be -977?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workbookViewId="0">
      <pane ySplit="3" topLeftCell="A4" activePane="bottomLeft" state="frozen"/>
      <selection pane="bottomLeft" activeCell="G5" sqref="G5"/>
    </sheetView>
  </sheetViews>
  <sheetFormatPr defaultRowHeight="14.45"/>
  <cols>
    <col min="1" max="1" width="10" customWidth="1"/>
    <col min="2" max="2" width="18" customWidth="1"/>
    <col min="3" max="3" width="35" customWidth="1"/>
    <col min="4" max="4" width="18" customWidth="1"/>
    <col min="5" max="5" width="10" customWidth="1"/>
    <col min="6" max="7" width="16" customWidth="1"/>
    <col min="8" max="8" width="12" customWidth="1"/>
    <col min="9" max="9" width="16" customWidth="1"/>
    <col min="10" max="10" width="8" customWidth="1"/>
    <col min="11" max="11" width="30" customWidth="1"/>
    <col min="12" max="12" width="12" customWidth="1"/>
  </cols>
  <sheetData>
    <row r="1" spans="1:12" ht="30" customHeight="1">
      <c r="A1" s="1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1" t="s">
        <v>1</v>
      </c>
      <c r="D2" s="1" t="s">
        <v>2</v>
      </c>
      <c r="G2" s="1" t="s">
        <v>3</v>
      </c>
    </row>
    <row r="3" spans="1:12" ht="22.15" customHeight="1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</row>
    <row r="4" spans="1:12" ht="40.15" customHeight="1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4" t="s">
        <v>25</v>
      </c>
      <c r="K4" s="3" t="s">
        <v>26</v>
      </c>
      <c r="L4" s="3" t="s">
        <v>27</v>
      </c>
    </row>
    <row r="5" spans="1:12" ht="40.15" customHeight="1">
      <c r="A5" s="5" t="s">
        <v>28</v>
      </c>
      <c r="B5" s="5" t="s">
        <v>17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6" t="s">
        <v>36</v>
      </c>
      <c r="K5" s="5" t="s">
        <v>37</v>
      </c>
      <c r="L5" s="5" t="s">
        <v>38</v>
      </c>
    </row>
    <row r="6" spans="1:12" ht="40.15" customHeight="1">
      <c r="A6" s="3" t="s">
        <v>39</v>
      </c>
      <c r="B6" s="3" t="s">
        <v>40</v>
      </c>
      <c r="C6" s="3" t="s">
        <v>41</v>
      </c>
      <c r="D6" s="3" t="s">
        <v>42</v>
      </c>
      <c r="E6" s="3" t="s">
        <v>20</v>
      </c>
      <c r="F6" s="3" t="s">
        <v>43</v>
      </c>
      <c r="G6" s="3" t="s">
        <v>44</v>
      </c>
      <c r="H6" s="3" t="s">
        <v>45</v>
      </c>
      <c r="I6" s="3" t="s">
        <v>46</v>
      </c>
      <c r="J6" s="4" t="s">
        <v>25</v>
      </c>
      <c r="K6" s="3" t="s">
        <v>47</v>
      </c>
      <c r="L6" s="3" t="s">
        <v>27</v>
      </c>
    </row>
    <row r="7" spans="1:12" ht="40.15" customHeight="1">
      <c r="A7" s="5" t="s">
        <v>48</v>
      </c>
      <c r="B7" s="5" t="s">
        <v>40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5" t="s">
        <v>54</v>
      </c>
      <c r="I7" s="5" t="s">
        <v>55</v>
      </c>
      <c r="J7" s="7" t="s">
        <v>56</v>
      </c>
      <c r="K7" s="5" t="s">
        <v>57</v>
      </c>
      <c r="L7" s="5" t="s">
        <v>27</v>
      </c>
    </row>
    <row r="8" spans="1:12" ht="40.15" customHeight="1">
      <c r="A8" s="3" t="s">
        <v>58</v>
      </c>
      <c r="B8" s="3" t="s">
        <v>59</v>
      </c>
      <c r="C8" s="3" t="s">
        <v>60</v>
      </c>
      <c r="D8" s="3" t="s">
        <v>61</v>
      </c>
      <c r="E8" s="3" t="s">
        <v>20</v>
      </c>
      <c r="F8" s="3" t="s">
        <v>62</v>
      </c>
      <c r="G8" s="3" t="s">
        <v>63</v>
      </c>
      <c r="H8" s="3" t="s">
        <v>64</v>
      </c>
      <c r="I8" s="3" t="s">
        <v>65</v>
      </c>
      <c r="J8" s="6" t="s">
        <v>36</v>
      </c>
      <c r="K8" s="3" t="s">
        <v>66</v>
      </c>
      <c r="L8" s="3" t="s">
        <v>27</v>
      </c>
    </row>
    <row r="9" spans="1:12" ht="40.15" customHeight="1">
      <c r="A9" s="5" t="s">
        <v>67</v>
      </c>
      <c r="B9" s="5" t="s">
        <v>59</v>
      </c>
      <c r="C9" s="5" t="s">
        <v>68</v>
      </c>
      <c r="D9" s="5" t="s">
        <v>61</v>
      </c>
      <c r="E9" s="5" t="s">
        <v>20</v>
      </c>
      <c r="F9" s="5" t="s">
        <v>69</v>
      </c>
      <c r="G9" s="5" t="s">
        <v>70</v>
      </c>
      <c r="H9" s="5" t="s">
        <v>45</v>
      </c>
      <c r="I9" s="5" t="s">
        <v>71</v>
      </c>
      <c r="J9" s="6" t="s">
        <v>36</v>
      </c>
      <c r="K9" s="5" t="s">
        <v>72</v>
      </c>
      <c r="L9" s="5" t="s">
        <v>27</v>
      </c>
    </row>
    <row r="10" spans="1:12" ht="40.15" customHeight="1">
      <c r="A10" s="3" t="s">
        <v>73</v>
      </c>
      <c r="B10" s="3" t="s">
        <v>74</v>
      </c>
      <c r="C10" s="3" t="s">
        <v>75</v>
      </c>
      <c r="D10" s="3" t="s">
        <v>19</v>
      </c>
      <c r="E10" s="3" t="s">
        <v>76</v>
      </c>
      <c r="F10" s="3" t="s">
        <v>77</v>
      </c>
      <c r="G10" s="3" t="s">
        <v>78</v>
      </c>
      <c r="H10" s="3" t="s">
        <v>79</v>
      </c>
      <c r="I10" s="3" t="s">
        <v>80</v>
      </c>
      <c r="J10" s="6" t="s">
        <v>36</v>
      </c>
      <c r="K10" s="3" t="s">
        <v>81</v>
      </c>
      <c r="L10" s="3" t="s">
        <v>27</v>
      </c>
    </row>
    <row r="11" spans="1:12" ht="40.15" customHeight="1">
      <c r="A11" s="5" t="s">
        <v>82</v>
      </c>
      <c r="B11" s="5" t="s">
        <v>83</v>
      </c>
      <c r="C11" s="5" t="s">
        <v>84</v>
      </c>
      <c r="D11" s="5" t="s">
        <v>30</v>
      </c>
      <c r="E11" s="5" t="s">
        <v>85</v>
      </c>
      <c r="F11" s="5" t="s">
        <v>86</v>
      </c>
      <c r="G11" s="5" t="s">
        <v>87</v>
      </c>
      <c r="H11" s="5" t="s">
        <v>88</v>
      </c>
      <c r="I11" s="5" t="s">
        <v>89</v>
      </c>
      <c r="J11" s="6" t="s">
        <v>36</v>
      </c>
      <c r="K11" s="5" t="s">
        <v>90</v>
      </c>
      <c r="L11" s="5" t="s">
        <v>27</v>
      </c>
    </row>
    <row r="12" spans="1:12" ht="40.15" customHeight="1">
      <c r="A12" s="3" t="s">
        <v>91</v>
      </c>
      <c r="B12" s="3" t="s">
        <v>92</v>
      </c>
      <c r="C12" s="3" t="s">
        <v>93</v>
      </c>
      <c r="D12" s="3" t="s">
        <v>42</v>
      </c>
      <c r="E12" s="3" t="s">
        <v>20</v>
      </c>
      <c r="F12" s="3" t="s">
        <v>94</v>
      </c>
      <c r="G12" s="3" t="s">
        <v>95</v>
      </c>
      <c r="H12" s="3" t="s">
        <v>64</v>
      </c>
      <c r="I12" s="3" t="s">
        <v>96</v>
      </c>
      <c r="J12" s="4" t="s">
        <v>25</v>
      </c>
      <c r="K12" s="3" t="s">
        <v>97</v>
      </c>
      <c r="L12" s="3" t="s">
        <v>27</v>
      </c>
    </row>
    <row r="13" spans="1:12" ht="40.15" customHeight="1">
      <c r="A13" s="5" t="s">
        <v>98</v>
      </c>
      <c r="B13" s="5" t="s">
        <v>92</v>
      </c>
      <c r="C13" s="5" t="s">
        <v>99</v>
      </c>
      <c r="D13" s="5" t="s">
        <v>100</v>
      </c>
      <c r="E13" s="5" t="s">
        <v>20</v>
      </c>
      <c r="F13" s="5" t="s">
        <v>101</v>
      </c>
      <c r="G13" s="5" t="s">
        <v>102</v>
      </c>
      <c r="H13" s="5" t="s">
        <v>54</v>
      </c>
      <c r="I13" s="5" t="s">
        <v>103</v>
      </c>
      <c r="J13" s="4" t="s">
        <v>25</v>
      </c>
      <c r="K13" s="5" t="s">
        <v>104</v>
      </c>
      <c r="L13" s="5" t="s">
        <v>27</v>
      </c>
    </row>
  </sheetData>
  <mergeCells count="1"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showGridLines="0" tabSelected="1" workbookViewId="0">
      <selection activeCell="I14" sqref="I14"/>
    </sheetView>
  </sheetViews>
  <sheetFormatPr defaultRowHeight="14.45"/>
  <cols>
    <col min="1" max="1" width="24" customWidth="1"/>
    <col min="2" max="3" width="8" customWidth="1"/>
    <col min="4" max="4" width="12" customWidth="1"/>
  </cols>
  <sheetData>
    <row r="1" spans="1:6" ht="30" customHeight="1">
      <c r="A1" s="18" t="s">
        <v>105</v>
      </c>
      <c r="B1" s="20"/>
      <c r="C1" s="20"/>
      <c r="D1" s="20"/>
      <c r="E1" s="20"/>
      <c r="F1" s="20"/>
    </row>
    <row r="2" spans="1:6" ht="28.15" customHeight="1">
      <c r="A2" s="17" t="s">
        <v>106</v>
      </c>
      <c r="B2" s="20"/>
      <c r="C2" s="20"/>
      <c r="D2" s="20"/>
      <c r="E2" s="20"/>
      <c r="F2" s="20"/>
    </row>
    <row r="4" spans="1:6" ht="19.899999999999999" customHeight="1">
      <c r="A4" s="21" t="s">
        <v>107</v>
      </c>
      <c r="B4" s="20"/>
      <c r="C4" s="20"/>
    </row>
    <row r="5" spans="1:6" ht="22.15" customHeight="1">
      <c r="A5" s="8" t="s">
        <v>108</v>
      </c>
      <c r="B5" s="9">
        <f>COUNTA('Benefits Register'!A4:A1000)-COUNTBLANK('Benefits Register'!A4:A1000)</f>
        <v>-977</v>
      </c>
    </row>
    <row r="6" spans="1:6" ht="22.15" customHeight="1">
      <c r="A6" s="8" t="s">
        <v>109</v>
      </c>
      <c r="B6" s="10">
        <f>COUNTIF('Benefits Register'!J4:J1000,"Green")</f>
        <v>5</v>
      </c>
    </row>
    <row r="7" spans="1:6" ht="22.15" customHeight="1">
      <c r="A7" s="8" t="s">
        <v>110</v>
      </c>
      <c r="B7" s="11">
        <f>COUNTIF('Benefits Register'!J4:J1000,"Amber")</f>
        <v>4</v>
      </c>
    </row>
    <row r="8" spans="1:6" ht="22.15" customHeight="1">
      <c r="A8" s="8" t="s">
        <v>111</v>
      </c>
      <c r="B8" s="12">
        <f>COUNTIF('Benefits Register'!J4:J1000,"Red")</f>
        <v>0</v>
      </c>
    </row>
    <row r="9" spans="1:6" ht="22.15" customHeight="1">
      <c r="A9" s="8" t="s">
        <v>56</v>
      </c>
      <c r="B9" s="9">
        <f>COUNTIF('Benefits Register'!J4:J1000,"Not Yet Measured")</f>
        <v>1</v>
      </c>
    </row>
    <row r="11" spans="1:6" ht="19.899999999999999" customHeight="1">
      <c r="A11" s="21" t="s">
        <v>112</v>
      </c>
      <c r="B11" s="20"/>
      <c r="C11" s="20"/>
      <c r="D11" s="20"/>
    </row>
    <row r="12" spans="1:6" ht="18" customHeight="1">
      <c r="A12" s="2" t="s">
        <v>5</v>
      </c>
      <c r="B12" s="2" t="s">
        <v>113</v>
      </c>
      <c r="C12" s="2" t="s">
        <v>36</v>
      </c>
      <c r="D12" s="2" t="s">
        <v>114</v>
      </c>
    </row>
    <row r="13" spans="1:6" ht="18" customHeight="1">
      <c r="A13" s="13" t="s">
        <v>17</v>
      </c>
      <c r="B13" s="14">
        <f>COUNTIF('Benefits Register'!B4:B1000,"Financial")</f>
        <v>2</v>
      </c>
      <c r="C13" s="14">
        <f>COUNTIFS('Benefits Register'!B4:B1000,"Financial",'Benefits Register'!J4:J1000,"Green")</f>
        <v>1</v>
      </c>
      <c r="D13" s="14">
        <f>COUNTIFS('Benefits Register'!B4:B1000,"Financial",'Benefits Register'!J4:J1000,"Amber")+COUNTIFS('Benefits Register'!B4:B1000,"Financial",'Benefits Register'!J4:J1000,"Red")</f>
        <v>1</v>
      </c>
    </row>
    <row r="14" spans="1:6" ht="18" customHeight="1">
      <c r="A14" s="15" t="s">
        <v>40</v>
      </c>
      <c r="B14" s="16">
        <f>COUNTIF('Benefits Register'!B4:B1000,"Operational")</f>
        <v>2</v>
      </c>
      <c r="C14" s="16">
        <f>COUNTIFS('Benefits Register'!B4:B1000,"Operational",'Benefits Register'!J4:J1000,"Green")</f>
        <v>0</v>
      </c>
      <c r="D14" s="16">
        <f>COUNTIFS('Benefits Register'!B4:B1000,"Operational",'Benefits Register'!J4:J1000,"Amber")+COUNTIFS('Benefits Register'!B4:B1000,"Operational",'Benefits Register'!J4:J1000,"Red")</f>
        <v>1</v>
      </c>
    </row>
    <row r="15" spans="1:6" ht="18" customHeight="1">
      <c r="A15" s="13" t="s">
        <v>59</v>
      </c>
      <c r="B15" s="14">
        <f>COUNTIF('Benefits Register'!B4:B1000,"Customer &amp; Community")</f>
        <v>2</v>
      </c>
      <c r="C15" s="14">
        <f>COUNTIFS('Benefits Register'!B4:B1000,"Customer &amp; Community",'Benefits Register'!J4:J1000,"Green")</f>
        <v>2</v>
      </c>
      <c r="D15" s="14">
        <f>COUNTIFS('Benefits Register'!B4:B1000,"Customer &amp; Community",'Benefits Register'!J4:J1000,"Amber")+COUNTIFS('Benefits Register'!B4:B1000,"Customer &amp; Community",'Benefits Register'!J4:J1000,"Red")</f>
        <v>0</v>
      </c>
    </row>
    <row r="16" spans="1:6" ht="18" customHeight="1">
      <c r="A16" s="15" t="s">
        <v>74</v>
      </c>
      <c r="B16" s="16">
        <f>COUNTIF('Benefits Register'!B4:B1000,"Technology")</f>
        <v>1</v>
      </c>
      <c r="C16" s="16">
        <f>COUNTIFS('Benefits Register'!B4:B1000,"Technology",'Benefits Register'!J4:J1000,"Green")</f>
        <v>1</v>
      </c>
      <c r="D16" s="16">
        <f>COUNTIFS('Benefits Register'!B4:B1000,"Technology",'Benefits Register'!J4:J1000,"Amber")+COUNTIFS('Benefits Register'!B4:B1000,"Technology",'Benefits Register'!J4:J1000,"Red")</f>
        <v>0</v>
      </c>
    </row>
    <row r="17" spans="1:6" ht="18" customHeight="1">
      <c r="A17" s="13" t="s">
        <v>83</v>
      </c>
      <c r="B17" s="14">
        <f>COUNTIF('Benefits Register'!B4:B1000,"Risk &amp; Compliance")</f>
        <v>1</v>
      </c>
      <c r="C17" s="14">
        <f>COUNTIFS('Benefits Register'!B4:B1000,"Risk &amp; Compliance",'Benefits Register'!J4:J1000,"Green")</f>
        <v>1</v>
      </c>
      <c r="D17" s="14">
        <f>COUNTIFS('Benefits Register'!B4:B1000,"Risk &amp; Compliance",'Benefits Register'!J4:J1000,"Amber")+COUNTIFS('Benefits Register'!B4:B1000,"Risk &amp; Compliance",'Benefits Register'!J4:J1000,"Red")</f>
        <v>0</v>
      </c>
    </row>
    <row r="18" spans="1:6" ht="18" customHeight="1">
      <c r="A18" s="15" t="s">
        <v>92</v>
      </c>
      <c r="B18" s="16">
        <f>COUNTIF('Benefits Register'!B4:B1000,"Capability")</f>
        <v>2</v>
      </c>
      <c r="C18" s="16">
        <f>COUNTIFS('Benefits Register'!B4:B1000,"Capability",'Benefits Register'!J4:J1000,"Green")</f>
        <v>0</v>
      </c>
      <c r="D18" s="16">
        <f>COUNTIFS('Benefits Register'!B4:B1000,"Capability",'Benefits Register'!J4:J1000,"Amber")+COUNTIFS('Benefits Register'!B4:B1000,"Capability",'Benefits Register'!J4:J1000,"Red")</f>
        <v>2</v>
      </c>
    </row>
    <row r="22" spans="1:6" ht="36" customHeight="1">
      <c r="A22" s="19" t="s">
        <v>115</v>
      </c>
      <c r="B22" s="20"/>
      <c r="C22" s="20"/>
      <c r="D22" s="20"/>
      <c r="E22" s="20"/>
      <c r="F22" s="20"/>
    </row>
  </sheetData>
  <mergeCells count="5">
    <mergeCell ref="A2:F2"/>
    <mergeCell ref="A1:F1"/>
    <mergeCell ref="A22:F22"/>
    <mergeCell ref="A11:D11"/>
    <mergeCell ref="A4:C4"/>
  </mergeCells>
  <pageMargins left="0.75" right="0.75" top="1" bottom="1" header="0.5" footer="0.5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E00DA68102D04A866857524EE22646" ma:contentTypeVersion="5032" ma:contentTypeDescription="Create a new document." ma:contentTypeScope="" ma:versionID="0f67fe48cea4b088acb1747e21feab67">
  <xsd:schema xmlns:xsd="http://www.w3.org/2001/XMLSchema" xmlns:xs="http://www.w3.org/2001/XMLSchema" xmlns:p="http://schemas.microsoft.com/office/2006/metadata/properties" xmlns:ns2="4f480823-94df-41eb-bdc4-a2b1967230b4" xmlns:ns3="646082fa-c5d0-4c2f-99f6-a11e9b747004" xmlns:ns4="c7b1dbda-4b52-4694-b7dd-34f5e489cc21" targetNamespace="http://schemas.microsoft.com/office/2006/metadata/properties" ma:root="true" ma:fieldsID="a4b889881fa765d60f179d7a9494993f" ns2:_="" ns3:_="" ns4:_="">
    <xsd:import namespace="4f480823-94df-41eb-bdc4-a2b1967230b4"/>
    <xsd:import namespace="646082fa-c5d0-4c2f-99f6-a11e9b747004"/>
    <xsd:import namespace="c7b1dbda-4b52-4694-b7dd-34f5e489cc2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GoogleID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80823-94df-41eb-bdc4-a2b1967230b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082fa-c5d0-4c2f-99f6-a11e9b747004" elementFormDefault="qualified">
    <xsd:import namespace="http://schemas.microsoft.com/office/2006/documentManagement/types"/>
    <xsd:import namespace="http://schemas.microsoft.com/office/infopath/2007/PartnerControls"/>
    <xsd:element name="MigrationWizId" ma:index="11" nillable="true" ma:displayName="MigrationWizId" ma:internalName="MigrationWizId">
      <xsd:simpleType>
        <xsd:restriction base="dms:Text"/>
      </xsd:simpleType>
    </xsd:element>
    <xsd:element name="MigrationWizIdPermissions" ma:index="12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3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4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5" nillable="true" ma:displayName="MigrationWizIdSecurityGroups" ma:internalName="MigrationWizIdSecurityGroups">
      <xsd:simpleType>
        <xsd:restriction base="dms:Text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GoogleID" ma:index="28" nillable="true" ma:displayName="GoogleID" ma:internalName="GoogleID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6aa66de-ef41-4d2c-b5c6-9a42534265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1dbda-4b52-4694-b7dd-34f5e489cc21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0AED27AF-4FE9-4981-90ED-3B8B4990EED6}" ma:internalName="TaxCatchAll" ma:showField="CatchAllData" ma:web="{4f480823-94df-41eb-bdc4-a2b1967230b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646082fa-c5d0-4c2f-99f6-a11e9b747004" xsi:nil="true"/>
    <lcf76f155ced4ddcb4097134ff3c332f xmlns="646082fa-c5d0-4c2f-99f6-a11e9b747004">
      <Terms xmlns="http://schemas.microsoft.com/office/infopath/2007/PartnerControls"/>
    </lcf76f155ced4ddcb4097134ff3c332f>
    <GoogleID xmlns="646082fa-c5d0-4c2f-99f6-a11e9b747004" xsi:nil="true"/>
    <TaxCatchAll xmlns="c7b1dbda-4b52-4694-b7dd-34f5e489cc21" xsi:nil="true"/>
    <MigrationWizIdDocumentLibraryPermissions xmlns="646082fa-c5d0-4c2f-99f6-a11e9b747004" xsi:nil="true"/>
    <MigrationWizIdSecurityGroups xmlns="646082fa-c5d0-4c2f-99f6-a11e9b747004" xsi:nil="true"/>
    <MigrationWizIdPermissions xmlns="646082fa-c5d0-4c2f-99f6-a11e9b747004" xsi:nil="true"/>
    <MigrationWizId xmlns="646082fa-c5d0-4c2f-99f6-a11e9b747004" xsi:nil="true"/>
    <_dlc_DocId xmlns="4f480823-94df-41eb-bdc4-a2b1967230b4">RTQSFMSYYRFA-997452279-36786</_dlc_DocId>
    <_dlc_DocIdUrl xmlns="4f480823-94df-41eb-bdc4-a2b1967230b4">
      <Url>https://technologyonecorp365.sharepoint.com/sites/Marketing/_layouts/15/DocIdRedir.aspx?ID=RTQSFMSYYRFA-997452279-36786</Url>
      <Description>RTQSFMSYYRFA-997452279-36786</Description>
    </_dlc_DocIdUrl>
  </documentManagement>
</p:properties>
</file>

<file path=customXml/itemProps1.xml><?xml version="1.0" encoding="utf-8"?>
<ds:datastoreItem xmlns:ds="http://schemas.openxmlformats.org/officeDocument/2006/customXml" ds:itemID="{FFDF2FEE-C56E-4085-B6D3-9C17914C4D66}"/>
</file>

<file path=customXml/itemProps2.xml><?xml version="1.0" encoding="utf-8"?>
<ds:datastoreItem xmlns:ds="http://schemas.openxmlformats.org/officeDocument/2006/customXml" ds:itemID="{5E782DDE-AE1D-433D-9C2C-C223BF770442}"/>
</file>

<file path=customXml/itemProps3.xml><?xml version="1.0" encoding="utf-8"?>
<ds:datastoreItem xmlns:ds="http://schemas.openxmlformats.org/officeDocument/2006/customXml" ds:itemID="{6A3C1661-881D-4B89-B446-08F5E6C1E740}"/>
</file>

<file path=customXml/itemProps4.xml><?xml version="1.0" encoding="utf-8"?>
<ds:datastoreItem xmlns:ds="http://schemas.openxmlformats.org/officeDocument/2006/customXml" ds:itemID="{D18AB44D-D9F8-40B2-BB4C-933D118B7E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Alyce Zerner</cp:lastModifiedBy>
  <cp:revision/>
  <dcterms:created xsi:type="dcterms:W3CDTF">2026-04-27T05:58:13Z</dcterms:created>
  <dcterms:modified xsi:type="dcterms:W3CDTF">2026-05-25T23:26:17Z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0x0101005FE00DA68102D04A866857524EE22646</vt:lpwstr>
  </property>
  <property fmtid="{D5CDD505-2E9C-101B-9397-08002B2CF9AE}" pid="3" name="_dlc_DocIdItemGuid">
    <vt:lpwstr>5ad89fd5-abb6-4e6c-bf99-9239a6720eab</vt:lpwstr>
  </property>
  <property fmtid="{D5CDD505-2E9C-101B-9397-08002B2CF9AE}" pid="4" name="MediaServiceImageTags">
    <vt:lpwstr/>
  </property>
</Properties>
</file>